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20" activeTab="0"/>
  </bookViews>
  <sheets>
    <sheet name="Tabellenverzeichnis" sheetId="1" r:id="rId1"/>
    <sheet name="Tab. A2-3A" sheetId="2" r:id="rId2"/>
    <sheet name="Tab. A2-4A" sheetId="3" r:id="rId3"/>
    <sheet name="Tab. A2-5A" sheetId="4" r:id="rId4"/>
    <sheet name="Tab. A3-1A" sheetId="5" r:id="rId5"/>
    <sheet name="Tab. A3-2A" sheetId="6" r:id="rId6"/>
    <sheet name="Tab. A5-7A" sheetId="7" r:id="rId7"/>
    <sheet name="Tab. B1-2A" sheetId="8" r:id="rId8"/>
    <sheet name="Tab. B1-3A" sheetId="9" r:id="rId9"/>
    <sheet name="Tab. B1-4A" sheetId="10" r:id="rId10"/>
    <sheet name="Tab. B1-5A" sheetId="11" r:id="rId11"/>
    <sheet name="Tab. B1-6A" sheetId="12" r:id="rId12"/>
    <sheet name="Tab. B1-7A" sheetId="13" r:id="rId13"/>
    <sheet name="Tab. B1-8A" sheetId="14" r:id="rId14"/>
    <sheet name="Tab. B1-9A" sheetId="15" r:id="rId15"/>
    <sheet name="Tab. B1-10A" sheetId="16" r:id="rId16"/>
    <sheet name="Tab. B1-11A" sheetId="17" r:id="rId17"/>
    <sheet name="Tab. B1-12A" sheetId="18" r:id="rId18"/>
    <sheet name="Tab. B2-1A" sheetId="19" r:id="rId19"/>
    <sheet name="Tab. B2-2A" sheetId="20" r:id="rId20"/>
    <sheet name="Tab. B2-3A" sheetId="21" r:id="rId21"/>
    <sheet name="Tab. B2-4A" sheetId="22" r:id="rId22"/>
    <sheet name="Tab. B2-5A" sheetId="23" r:id="rId23"/>
    <sheet name="Tab. B2-6A" sheetId="24" r:id="rId24"/>
    <sheet name="Tab. B2-7A" sheetId="25" r:id="rId25"/>
    <sheet name="Tab. B2-8A" sheetId="26" r:id="rId26"/>
    <sheet name="Tab. B2-9A" sheetId="27" r:id="rId27"/>
    <sheet name="Tab. C1-3A" sheetId="28" r:id="rId28"/>
    <sheet name="Tab. C1-4A" sheetId="29" r:id="rId29"/>
    <sheet name="Tab. C1-5A" sheetId="30" r:id="rId30"/>
    <sheet name="Tab. C1-6A" sheetId="31" r:id="rId31"/>
    <sheet name="Tab. C1-7A" sheetId="32" r:id="rId32"/>
    <sheet name="Tab. C2-1A" sheetId="33" r:id="rId33"/>
    <sheet name="Tab. C2-2A" sheetId="34" r:id="rId34"/>
    <sheet name="Tab. C2-3A" sheetId="35" r:id="rId35"/>
    <sheet name="Tab. C2-4A" sheetId="36" r:id="rId36"/>
    <sheet name="Tab. C3-1A" sheetId="37" r:id="rId37"/>
    <sheet name="Tab. C3-2A" sheetId="38" r:id="rId38"/>
    <sheet name="Tab. C4-2A" sheetId="39" r:id="rId39"/>
    <sheet name="Tab. C4-3A" sheetId="40" r:id="rId40"/>
    <sheet name="Tab. C4-4A" sheetId="41" r:id="rId41"/>
    <sheet name="Tab. C4-5A" sheetId="42" r:id="rId42"/>
    <sheet name="Tab. C4-6A" sheetId="43" r:id="rId43"/>
    <sheet name="Tab. C4-7A" sheetId="44" r:id="rId44"/>
    <sheet name="Tab. C4-8A" sheetId="45" r:id="rId45"/>
    <sheet name="Tab. C4-9A" sheetId="46" r:id="rId46"/>
    <sheet name="Tab. C5-3A" sheetId="47" r:id="rId47"/>
    <sheet name="Tab. D1-3A" sheetId="48" r:id="rId48"/>
    <sheet name="Tab. D1-4A" sheetId="49" r:id="rId49"/>
    <sheet name="Tab. D1-5A" sheetId="50" r:id="rId50"/>
    <sheet name="Tab. D1-6A" sheetId="51" r:id="rId51"/>
    <sheet name="Tab. D1-7A" sheetId="52" r:id="rId52"/>
    <sheet name="Tab. D1-8A" sheetId="53" r:id="rId53"/>
    <sheet name="Tab. D1-9A" sheetId="54" r:id="rId54"/>
    <sheet name="Tab. D1-10A" sheetId="55" r:id="rId55"/>
    <sheet name="Tab. D1-11A" sheetId="56" r:id="rId56"/>
    <sheet name="Tab. D1-12A" sheetId="57" r:id="rId57"/>
    <sheet name="Tab. D2-6A" sheetId="58" r:id="rId58"/>
    <sheet name="Tab. D2-7A" sheetId="59" r:id="rId59"/>
    <sheet name="Tab. D2-8A" sheetId="60" r:id="rId60"/>
    <sheet name="Tab. D2-9A" sheetId="61" r:id="rId61"/>
    <sheet name="Tab. D2-10A" sheetId="62" r:id="rId62"/>
  </sheets>
  <definedNames/>
  <calcPr fullCalcOnLoad="1"/>
</workbook>
</file>

<file path=xl/sharedStrings.xml><?xml version="1.0" encoding="utf-8"?>
<sst xmlns="http://schemas.openxmlformats.org/spreadsheetml/2006/main" count="2722" uniqueCount="819">
  <si>
    <t>für Agrarwirtschaft, Hauswirtschaft und Sozialpflege</t>
  </si>
  <si>
    <t>Merian.Schule</t>
  </si>
  <si>
    <t>Hauswirtschaftliche Schule</t>
  </si>
  <si>
    <t>St. Elisabeth Berufsfachschule</t>
  </si>
  <si>
    <t>Fachschule für Sozialpädagogik der Erzdiözese Freiburg</t>
  </si>
  <si>
    <t>St. Ursula Berufliche Schulen und Mädchenrealschule</t>
  </si>
  <si>
    <t>Evangelische Fachschule für Sozialpädagogik</t>
  </si>
  <si>
    <t>Familienpflegeschule</t>
  </si>
  <si>
    <t>Berufskolleg Freiburg</t>
  </si>
  <si>
    <t>Altenpflegeschule der Deutschen 
Angestellten-Akademie</t>
  </si>
  <si>
    <t>Internationale Hauptschule im Römerhof 
mit BVJ und Berufsfachschule</t>
  </si>
  <si>
    <t>Schulungs-Center Foley e.V. Akademie für Wirtschaft und Sprachen</t>
  </si>
  <si>
    <t>Berufsfachschule für Kosmetik, Beauty und Wellness Uta Küberling</t>
  </si>
  <si>
    <t>Freiburger Musical- und Schauspielschule</t>
  </si>
  <si>
    <t>Jazz- und Rock Schule Freiburg</t>
  </si>
  <si>
    <t>Freiburger Schauspielschule</t>
  </si>
  <si>
    <t>Evangelische Fachschule für Altenpflege gGmbH</t>
  </si>
  <si>
    <t>Kolping-Bildungswerk e.V.</t>
  </si>
  <si>
    <t>Fördergesellschaft mbH der Handwerkskammer Freiburg</t>
  </si>
  <si>
    <t>Internationaler Bund – Medizinische Akademie Freiburg</t>
  </si>
  <si>
    <t>Akademie für Kommunikation</t>
  </si>
  <si>
    <t>Internationaler Bund – Bildungszentrum Freiburg</t>
  </si>
  <si>
    <t>Private Technische und Wirtschaftsoberschule</t>
  </si>
  <si>
    <t>Angell Akademie Freiburg</t>
  </si>
  <si>
    <t>Schulen für Berufe des Gesundheitswesens</t>
  </si>
  <si>
    <t>Akademie für medizinische Berufe des Universitätsklinikums Freiburg</t>
  </si>
  <si>
    <t>Akademie für medizinische Berufe des Universitätsklinikums Freiburg, Fachbereich Pflegeberufe–Hebammenschule</t>
  </si>
  <si>
    <t>Krankenpflegeschule des Lorettokrankenhauses</t>
  </si>
  <si>
    <t>Krankenpflegeschule am Evangelischen 
Diakoniekrankenhaus</t>
  </si>
  <si>
    <t>Krankenpflegeschule am St. Josefs-krankenhaus im Regionalverbund kirchlicher Krankenhäuser gGmbH</t>
  </si>
  <si>
    <t>Schule für Logopädie der Deutschen Angestellten-Akademie</t>
  </si>
  <si>
    <t>Freiburger Lehrinstitute für Physikalische Therapie – Fachbereich I:  Massage/Med. Badewesen</t>
  </si>
  <si>
    <t xml:space="preserve">Internationaler Bund - Medizinische Akademie Schule für Ergotherapie und Logopädie </t>
  </si>
  <si>
    <t>Quelle: Statistische Landesamt Baden-Württemberg 2010</t>
  </si>
  <si>
    <t>Tab. D2-8A: Teilnehmer dualer Ausbildungsberufe nach Ausbildungsbereichen im Schuljahr 2008/09 (Anzahl; in %)</t>
  </si>
  <si>
    <t>Teilnehmer</t>
  </si>
  <si>
    <t>duale Ausbildungsbereiche</t>
  </si>
  <si>
    <t>kaufmännisch</t>
  </si>
  <si>
    <t>gewerblich-technisch</t>
  </si>
  <si>
    <t>Gesundheit</t>
  </si>
  <si>
    <t>Hauswirtschaft</t>
  </si>
  <si>
    <t>Körperpflege</t>
  </si>
  <si>
    <t>Agrarwirtschaft</t>
  </si>
  <si>
    <t>Tab. D2-9A: Schüler in schulischer Berufsausbildung an beruflichen Schulen in Freiburg und Baden-Württemberg in den Schuljahren 2000/01 und 2008/09 nach Geschlecht (Anzahl)</t>
  </si>
  <si>
    <t>darunter weiblich</t>
  </si>
  <si>
    <t>Berufe außerhalb BBiG/HwO</t>
  </si>
  <si>
    <t>Naturwissenschaftlich-technischer Bereich</t>
  </si>
  <si>
    <t>Gesundheitswesen</t>
  </si>
  <si>
    <t>Sozialer Bereich</t>
  </si>
  <si>
    <t>Hauswirtschaftlicher Bereich</t>
  </si>
  <si>
    <t>Pädagogischer Bereich</t>
  </si>
  <si>
    <t>Kaufmännischer Bereich</t>
  </si>
  <si>
    <t>Datenverarbeitung</t>
  </si>
  <si>
    <t>Berufe innerhalb BBiG/HwO</t>
  </si>
  <si>
    <t>Druck- und Druckweiterverarbeitungsberufe</t>
  </si>
  <si>
    <t>Maschinenbauberufe</t>
  </si>
  <si>
    <t>Feinwerktechnische und verwandte Berufe</t>
  </si>
  <si>
    <t>Elektroberufe</t>
  </si>
  <si>
    <t>Berufe der Textilherstellung</t>
  </si>
  <si>
    <t xml:space="preserve">1) Die Berufe "Kosmetiker/-in" und "Maskenbildner/-in" sind seit 2003/04 gemäß BBiG/HwO geregelte Ausbildungsberufe. </t>
  </si>
  <si>
    <t>Bis 2002/03 erfolgt der Nachweis im Künstlerischen und gestalterischen Bereich.</t>
  </si>
  <si>
    <t>Tab. D2-10A:  Schülerinnen und Schüler an öffentlichen und privaten Berufskollegs, die zur Fachhochschulreife führen, in Freiburg im Schuljahr 2008/09 nach beruflicher Fachrichtung (Anzahl)</t>
  </si>
  <si>
    <t>einjähriges BK</t>
  </si>
  <si>
    <t>zweijähriges BK</t>
  </si>
  <si>
    <t>Fachrichtung</t>
  </si>
  <si>
    <t>Wirtschaft</t>
  </si>
  <si>
    <t>Hauswirtschaft, Land-wirtschaft, Sozialpädagogik</t>
  </si>
  <si>
    <t>gewerblich-techniche Fachrichtung</t>
  </si>
  <si>
    <t>Gestaltung</t>
  </si>
  <si>
    <t>Gesundheit, Pflege</t>
  </si>
  <si>
    <t>Tab. D1-8A: Jugendliche am Berufsvorbereitungsjahr in Kooperation mit der Jugendberufshilfe in Freiburg in den Schuljahren 2003/04 bis 2008/09 nach Einrichtungen und Geschlecht (Anzahl; in %)</t>
  </si>
  <si>
    <t>Tab. D1-7A: Neueintritte in die berufliche Bildung in Freiburg nach institutioneller Trägerschaft und Vorbildung der Teilnehmer und Teilnehmerinnen im Schuljahr 2008/09 (Anzahl; in %)</t>
  </si>
  <si>
    <t xml:space="preserve">Tab. D1-12A: Arbeitslosenquote1 bei abhängig Beschäftigten in Freiburg für die Jahre 2005 bis 2008 (in %) </t>
  </si>
  <si>
    <r>
      <rPr>
        <sz val="22"/>
        <color indexed="8"/>
        <rFont val="Calibri"/>
        <family val="2"/>
      </rPr>
      <t>D1</t>
    </r>
    <r>
      <rPr>
        <sz val="10"/>
        <color indexed="8"/>
        <rFont val="Calibri"/>
        <family val="2"/>
      </rPr>
      <t xml:space="preserve"> Übergänge in die berufliche Ausbildung</t>
    </r>
  </si>
  <si>
    <r>
      <rPr>
        <sz val="22"/>
        <color indexed="8"/>
        <rFont val="Calibri"/>
        <family val="2"/>
      </rPr>
      <t>D2</t>
    </r>
    <r>
      <rPr>
        <sz val="10"/>
        <color indexed="8"/>
        <rFont val="Calibri"/>
        <family val="2"/>
      </rPr>
      <t xml:space="preserve"> Berufliche Schulen</t>
    </r>
  </si>
  <si>
    <t>Einrichtung mit alterseinheitlichen Gruppen</t>
  </si>
  <si>
    <t>in Vollzeit</t>
  </si>
  <si>
    <t>Tab. B1-12A: Wichtigkeit von Angeboten frühkindlicher Bildung, Betreuung und Erziehung in Freiburg i. Br. (in %, N=5.784 Haushalte) </t>
  </si>
  <si>
    <t>* Stichtage für die Schuljahre 2000/01 bis 2004/05: 30.06; für Schuljahr 2005/06: 31.07., für Schuljahr 2006/07: 31.08 und ab Schuljahr 2007/08: 30.09.</t>
  </si>
  <si>
    <t>2009/10 (N=1832)</t>
  </si>
  <si>
    <t>2000/01 (N**=1784)</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</si>
  <si>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t>
  </si>
  <si>
    <t>Gemeindeteil
(Kleinräumige Gliederung 3-stellig)</t>
  </si>
  <si>
    <t>Übergangsquote 2009 Gymnasium (in %)
Schuljahr 2009/2010</t>
  </si>
  <si>
    <t>Anteil Migration 
6-10 Jährige (in %)
31.12.2009</t>
  </si>
  <si>
    <t>Anteil Mehrsprachigkeit nach PH Studie</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</si>
  <si>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</si>
  <si>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</si>
  <si>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</si>
  <si>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</si>
  <si>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</si>
  <si>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</si>
  <si>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</si>
  <si>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</si>
  <si>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</si>
  <si>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</si>
  <si>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</si>
  <si>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</si>
  <si>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</si>
  <si>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</si>
  <si>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</si>
  <si>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</si>
  <si>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</si>
  <si>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</si>
  <si>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</si>
  <si>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</si>
  <si>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</si>
  <si>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</si>
  <si>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</si>
  <si>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</si>
  <si>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</si>
  <si>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</si>
  <si>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</si>
  <si>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</si>
  <si>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</si>
  <si>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</si>
  <si>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</si>
  <si>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Tab. C1-4A: Übergangsquoten von Grundschulen aufs Gymnasium, Migrationshintergrund von 6-10 Jährigen und Anteil der Bedarfsgemeinschaften (SBG II) in Freiburg i. Br. im Schuljahr 2009/10 nach Stadtteilen (in %)</t>
  </si>
  <si>
    <t>612 Haslach-Gartenstadt</t>
  </si>
  <si>
    <t>613 Haslach-Schildacker</t>
  </si>
  <si>
    <t>614 Haslach-Haid</t>
  </si>
  <si>
    <t>621 St. Georgen-Nord</t>
  </si>
  <si>
    <t>622 St. Georgen-Süd</t>
  </si>
  <si>
    <t>630 Opfingen</t>
  </si>
  <si>
    <t>640 Tiengen</t>
  </si>
  <si>
    <t>650 Munzingen</t>
  </si>
  <si>
    <t>660 Weingarten</t>
  </si>
  <si>
    <t>670 Rieselfeld</t>
  </si>
  <si>
    <t>680 Vauban</t>
  </si>
  <si>
    <t>nicht teilg.</t>
  </si>
  <si>
    <t>Quelle: Statistisches Landesamt Baden-Württemberg, Amt für Bürgerservice und Informationsverarbeitung, Freiburg, PH-Studie "SprachFrei oder FreiSprachen" von Katja Schnitzer / Yvonne Decker, 2010, eigene Berechnungen</t>
  </si>
  <si>
    <t>Zurück-gestellt</t>
  </si>
  <si>
    <t>zur Einschu-lung vorge-sehene Kinder</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</si>
  <si>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</si>
  <si>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</si>
  <si>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</si>
  <si>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</si>
  <si>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</si>
  <si>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</si>
  <si>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t>
  </si>
  <si>
    <t>Tab. C5-3A: Schwerpunkte der Schulentwicklung der Schulen in Freiburg (N=70) i. Br. im Jahr 2010 (Anzahl; in %)</t>
  </si>
  <si>
    <r>
      <rPr>
        <sz val="22"/>
        <color indexed="8"/>
        <rFont val="Calibri"/>
        <family val="2"/>
      </rPr>
      <t>C5</t>
    </r>
    <r>
      <rPr>
        <sz val="10"/>
        <color indexed="8"/>
        <rFont val="Calibri"/>
        <family val="2"/>
      </rPr>
      <t xml:space="preserve"> Qualität schulischer Arbeit</t>
    </r>
  </si>
  <si>
    <t>Tab. D1-3A: Angebots-Nachfrage-Relation nach Arbeitsagenturen 2008 (in %)</t>
  </si>
  <si>
    <t>Tab. D1-4A: Anteil ausländischer Schülerinnen und Schüler an den Sektoren und Teilbereichen beruflicher Ausbildung in Freiburg und Baden-Württemberg im Schuljahr 2008/09 (Anzahl; in %)</t>
  </si>
  <si>
    <t>Tab. D1-6A: Schülerinnen und Schüler in Freiburg im Schuljahr 2008/09 nach Sektoren und Teilbereichen beruflicher Bildung, Geschlecht und Ausländerstatus (Anzahl; in %)</t>
  </si>
  <si>
    <t xml:space="preserve">sonstige* </t>
  </si>
  <si>
    <t>Insg.</t>
  </si>
  <si>
    <t>EQ Einstiegs-qualifizierung</t>
  </si>
  <si>
    <r>
      <t>Tab. D1-12A: Arbeitslosenquote</t>
    </r>
    <r>
      <rPr>
        <b/>
        <vertAlign val="superscript"/>
        <sz val="8"/>
        <rFont val="Calibri"/>
        <family val="2"/>
      </rPr>
      <t>1</t>
    </r>
    <r>
      <rPr>
        <b/>
        <sz val="10"/>
        <rFont val="Calibri"/>
        <family val="2"/>
      </rPr>
      <t xml:space="preserve"> bei abhängig Beschäftigten in Freiburg für die Jahre 2005 bis 2008 (in %) </t>
    </r>
  </si>
  <si>
    <t>Künstlerischer und gestalterischer Bereich1)</t>
  </si>
  <si>
    <r>
      <t>Berufe in der Körperpflege</t>
    </r>
    <r>
      <rPr>
        <vertAlign val="superscript"/>
        <sz val="10"/>
        <rFont val="Calibri"/>
        <family val="2"/>
      </rPr>
      <t>1)</t>
    </r>
  </si>
  <si>
    <t>insg.</t>
  </si>
  <si>
    <t>Tab. C2-3A: Nicht versetzte Schülerinnen und Schüler in Gymnasien in Freiburg i. Br. und Baden-Württemberg in den Schuljahren 2001/02 bis 2008/09 nach Klassenstufen (Anzahl; in %)</t>
  </si>
  <si>
    <t>Tab. D2-6A: Schulen und Teilnehmer an beruflichen Bildungsprogrammen öffentlicher und privater Schulen nach Schularten, Geschlecht und Staatsangehörigkeit im Schuljahr 2008/09 (Anzahl)</t>
  </si>
  <si>
    <t>Schu-len</t>
  </si>
  <si>
    <t>Schü-ler
insg.</t>
  </si>
  <si>
    <t>Schü-ler insg.</t>
  </si>
  <si>
    <t>nicht-deut-sche
Schü-ler</t>
  </si>
  <si>
    <t>• keine Daten verfügbar</t>
  </si>
  <si>
    <t>Tab. C2-4A: Schulabbrecher* an Hauptschulen und Realschulen in Freiburg i. Br. in den Schuljahren 2007/08 bis 2008/09 (Anzahl; in %)</t>
  </si>
  <si>
    <t xml:space="preserve">Tab. C2-1A: Nicht versetzte Schülerinnen und Schüler öffentlicher und privater Schulen in Freiburg i. Br. und in Baden-Württemberg in den Schuljahren 2001/02 bis 2008/09 nach Schularten und Schulstufen (Anzahl; in %) </t>
  </si>
  <si>
    <t>Abgangs-jahr</t>
  </si>
  <si>
    <t>Tab. C3-1A: Abgänger an allgemeinbildenden öffentlichen und privaten Schulen in Freiburg i. Br. in den Schuljahren 200/01 bis 2008/09 nach Abschlussart (Anzahl; in %)</t>
  </si>
  <si>
    <t>Mit Hauptschul-abschluss</t>
  </si>
  <si>
    <t>Mit Fach-hochschulreife</t>
  </si>
  <si>
    <t>Tab. C4-4A:Schüler mit sonderpädagogischer Unterstützung an allgemeinbildenden Schulen in Freiburg i. Br. in den Jahren 2005 bis 2009 (Anzahl; in %)</t>
  </si>
  <si>
    <t>Träger-schaft</t>
  </si>
  <si>
    <t>Zugänge aus Haupt-schulen</t>
  </si>
  <si>
    <t>Zugänge aus Grund-schulen</t>
  </si>
  <si>
    <t>Anfänger im Vorjahr schul-pflichtig</t>
  </si>
  <si>
    <t>Anfänger im lfd. Jahr schul-pflichtig</t>
  </si>
  <si>
    <t>Tab. C5-3A: Schwerpunkte der Schulentwicklung der Schulen in Freiburg i. Br. (N=70) im Jahr 2010 (Anzahl; in %)</t>
  </si>
  <si>
    <t>Schüler insg.</t>
  </si>
  <si>
    <t>ohne Haupt-
schul-abschluss</t>
  </si>
  <si>
    <t>mit Haupt-
schul-abschluss</t>
  </si>
  <si>
    <t>Fördergesell-schaft der HWK</t>
  </si>
  <si>
    <t>Einrichtung/ Träger</t>
  </si>
  <si>
    <t>* enthält ab 2006/07 auch Jugendliche, die in das Freiwillige Soziale Jahr wechselten</t>
  </si>
  <si>
    <r>
      <t xml:space="preserve">Migrations- hintergrund </t>
    </r>
    <r>
      <rPr>
        <vertAlign val="superscript"/>
        <sz val="10"/>
        <rFont val="Calibri"/>
        <family val="2"/>
      </rPr>
      <t>1</t>
    </r>
  </si>
  <si>
    <t>mit Migrations-hintergrund</t>
  </si>
  <si>
    <t>BO Berufs-orientierung</t>
  </si>
  <si>
    <t>BvB Berufsvorberei-tende Bildungs-maßnahmen</t>
  </si>
  <si>
    <t>EQJ Einstiegs-quali. Jugendl. (Nat.Ausb.pakt)</t>
  </si>
  <si>
    <t>Sonderberufs-schule - Teilzeit (Duales System)</t>
  </si>
  <si>
    <t>Berufsvorberei-tungsjahr</t>
  </si>
  <si>
    <t>Berufseinstiegs-jahr</t>
  </si>
  <si>
    <t>Berufsaufbau-schule</t>
  </si>
  <si>
    <t>Berufsober-schule (Oberstufe)</t>
  </si>
  <si>
    <t>Schulen für Berufe des Gesundheits-wesens1)</t>
  </si>
  <si>
    <t>Berufsschule-Vollzeit (Landwirt-schaftliche BS)</t>
  </si>
  <si>
    <t xml:space="preserve">Tab. B2-9A: Betreuungsangebote für Schulkinder in Freiburg i. Br. in Grundschulen im Schuljahr 2009/10 (Anzahl, in %) </t>
  </si>
  <si>
    <t>Quelle: Stadt Freiburg, Amt für Schule und Bildung 2010</t>
  </si>
  <si>
    <t>Tab. C3-2A: Schüler und Schülerinnen an allgemeinbildenden öffentlichen und privaten Schulen ohne Hauptschulabschluss in Freiburg i. Br. im Schuljahr 2008/09 nach Schulart und Geschlecht (Anzahl; in %)</t>
  </si>
  <si>
    <t>Tab. B2-7A: Schülerinnen und Schüler in der ersten Klasse in Freiburg i. Br. und Baden-Württemberg 2007/08  und 2008/09 auf privaten und öffentlichen Schulen (Anzahl; in %)</t>
  </si>
  <si>
    <t>Quelle: Statistische Landesämter: Kinder in Kindertageseinrichtungen 2006 bis 2009; Auswertung der Mikrodaten durch die Dortmunder Arbeitsstelle Kinder- und Jugendhilfestatistik im Forschungsdatenzentrum der Länder</t>
  </si>
  <si>
    <t>Quelle: Statistische Landesämter: Tageseinrichtungen für Kinder 1994, 1998 und 2002 (Statistik-Regional, Genesis); Statistische Landesämter: Kinder in Kindertageseinrichtungen 2006 bis 2009; Auswertung der Mikrodaten durch die Dortmunder Arbeitsstelle Kinder- und Jugendhilfestatistik im Forschungsdatenzentrum der Länder</t>
  </si>
  <si>
    <t>berufliche Schulen*</t>
  </si>
  <si>
    <t xml:space="preserve">*  Ab dem Schuljahr 2009/10 werden vom Statistischen Landesamt auch die Übergänge von Sonderschulen auf die beruflichen Schulen erfasst. </t>
  </si>
  <si>
    <t>BEB Berufsein-stiegsbegleitung</t>
  </si>
  <si>
    <r>
      <rPr>
        <sz val="36"/>
        <color indexed="9"/>
        <rFont val="Calibri"/>
        <family val="2"/>
      </rPr>
      <t>D</t>
    </r>
    <r>
      <rPr>
        <sz val="10"/>
        <color indexed="8"/>
        <rFont val="Calibri"/>
        <family val="2"/>
      </rPr>
      <t xml:space="preserve">                 Beruflische Ausbildung</t>
    </r>
  </si>
  <si>
    <t>Tab. A2-3A: Personen mit Migrationshintergrund in Freiburg i. Br. im Jahr 2009 nach Stadtteilen (Anzahl; in %)</t>
  </si>
  <si>
    <t>Tab. A2-4A: Personen mit Migrationshintergrund in Freiburg i. Br. im Jahr 2009 nach Altersgruppen (Anzahl; in %)</t>
  </si>
  <si>
    <t>Tab. A3-1A: Sozialversicherungspflichtig Beschäftigte Arbeitnehmerinnen und Arbeitnehmer am Arbeitsort im Stadtkreis Freiburg im Jahr 2009* nach Wirtschaftszweigen (Anzahl; in %)</t>
  </si>
  <si>
    <t>Freiburg</t>
  </si>
  <si>
    <t>Baden-Württemberg</t>
  </si>
  <si>
    <t>in%</t>
  </si>
  <si>
    <t>Öffentliche Träger</t>
  </si>
  <si>
    <t>k.A.</t>
  </si>
  <si>
    <t>Nicht-konfessionelle Träger</t>
  </si>
  <si>
    <t>Konfessionelle Träger</t>
  </si>
  <si>
    <t>Anzahl</t>
  </si>
  <si>
    <t>in %</t>
  </si>
  <si>
    <t>Gesamt</t>
  </si>
  <si>
    <t xml:space="preserve">Quelle: Statistische Landesämter: Kinder in Kindertageseinrichtungen 2007, 2008, 2009; Auswertung der Mikrodaten durch die Dortmunder Arbeitsstelle Kinder- und Jugendhilfestatistik </t>
  </si>
  <si>
    <t>Plätze für</t>
  </si>
  <si>
    <t>1994*</t>
  </si>
  <si>
    <t>1998*</t>
  </si>
  <si>
    <t>2002*</t>
  </si>
  <si>
    <t>2006**</t>
  </si>
  <si>
    <t>Krippenkinder</t>
  </si>
  <si>
    <t>Kindergartenkinder</t>
  </si>
  <si>
    <t>Hortkinder</t>
  </si>
  <si>
    <t>Insgesamt</t>
  </si>
  <si>
    <t>*Stichtag 31.12.</t>
  </si>
  <si>
    <t>**Stichtag 15.03.</t>
  </si>
  <si>
    <t>2008**</t>
  </si>
  <si>
    <t>2009**</t>
  </si>
  <si>
    <t>Einrichtungen für</t>
  </si>
  <si>
    <t>Alter</t>
  </si>
  <si>
    <t>insgesamt</t>
  </si>
  <si>
    <t>Hort</t>
  </si>
  <si>
    <t>Zusammen</t>
  </si>
  <si>
    <t>Kinder, die noch nicht die Schule besuchen, im Alter von</t>
  </si>
  <si>
    <t>in Einrichtungen</t>
  </si>
  <si>
    <t>in Tagespflege</t>
  </si>
  <si>
    <t>Freiburg i. Br.</t>
  </si>
  <si>
    <t>unter 1</t>
  </si>
  <si>
    <t>1 Jahr</t>
  </si>
  <si>
    <t>2 Jahre</t>
  </si>
  <si>
    <t>3 Jahre</t>
  </si>
  <si>
    <t>4 Jahre</t>
  </si>
  <si>
    <t>5 Jahre</t>
  </si>
  <si>
    <t>6 Jahre</t>
  </si>
  <si>
    <t>Kinder unter 3 Jahre</t>
  </si>
  <si>
    <t>Kinder von 3 bis 5 Jahren</t>
  </si>
  <si>
    <t>Jahr</t>
  </si>
  <si>
    <t>Betreuungszeit</t>
  </si>
  <si>
    <t>unter 3 Jahre</t>
  </si>
  <si>
    <t>3 Jahre bis Schuleintritt</t>
  </si>
  <si>
    <t>Freiburg i.Br.</t>
  </si>
  <si>
    <t>Baden- Württemberg</t>
  </si>
  <si>
    <t>bis 5 Stunden</t>
  </si>
  <si>
    <t>mehr als 5 bis zu 7 Stunden</t>
  </si>
  <si>
    <t>mehr als 7 Stunden</t>
  </si>
  <si>
    <t>vor- und nachmittags ohne Mittagsbetreuung</t>
  </si>
  <si>
    <t>Altersgruppe</t>
  </si>
  <si>
    <t>nicht ausländische Herkunft</t>
  </si>
  <si>
    <t>Kinder mit Eltern ausländischer Herkunft</t>
  </si>
  <si>
    <t xml:space="preserve">Quelle: Statistische Landesämter: Kinder in Kindertageseinrichtungen 2006, 2007, 2008, 2009; Auswertung der Mikrodaten durch die Dortmunder Arbeitsstelle Kinder- und Jugendhilfestatistik </t>
  </si>
  <si>
    <t>ausländische Herkunft, vorrangig gesprochene Sprache nicht Deutsch</t>
  </si>
  <si>
    <t>Alter der Person</t>
  </si>
  <si>
    <t>0 bis unter 1 Jahr alt</t>
  </si>
  <si>
    <t>1 bis unter 3 Jahre alt</t>
  </si>
  <si>
    <t>3 bis unter 6 Jahre alt</t>
  </si>
  <si>
    <t>zusammen</t>
  </si>
  <si>
    <t>davon</t>
  </si>
  <si>
    <t>Deutsche ohne Migrationshintergrund</t>
  </si>
  <si>
    <t>Deutsche mit Migrationshintergrund</t>
  </si>
  <si>
    <t>Ausländer</t>
  </si>
  <si>
    <t>Deutsche nach Einbürgerung</t>
  </si>
  <si>
    <t>Schulentwicklungsschwerpunkte</t>
  </si>
  <si>
    <t>Sonstige</t>
  </si>
  <si>
    <t>Ohne Hauptschul-abschluss</t>
  </si>
  <si>
    <t>Schüler insges.</t>
  </si>
  <si>
    <t>Deutsche Aussiedler</t>
  </si>
  <si>
    <t>Kleinräumige Gliederung 30stellig (Gemeindeteil)</t>
  </si>
  <si>
    <t>-</t>
  </si>
  <si>
    <t>Krippe</t>
  </si>
  <si>
    <t>Kindergarten</t>
  </si>
  <si>
    <t>Einrichtung mit altersgemischten Gruppen</t>
  </si>
  <si>
    <t>Einrichtung mit alterseinheitliche + altersgemischte Gruppen</t>
  </si>
  <si>
    <t>Quelle: Statistische Landesämter: Kinder in Kindertageseinrichtungen 2006, 2007, 2008, 2009; Auswertung der Mikrodaten durch die Dortmunder Arbeitsstelle Kinder- und Jugendhilfestatistik im Forschungsdatenzentrum der Länder</t>
  </si>
  <si>
    <t>Art der Einrichtung</t>
  </si>
  <si>
    <t>Quelle: Statistische Landesämter: Kinder in Kindertageseinrichtungen 2006, 2007, 2008 und 2009; Auswertung der Mikrodaten durch die Dortmunder Arbeitsstelle Kinder- und Jugendhilfestatistik im Forschungsdatenzentrum der Länder</t>
  </si>
  <si>
    <t>Förderbedarf</t>
  </si>
  <si>
    <t xml:space="preserve">Anzahl </t>
  </si>
  <si>
    <t xml:space="preserve">in % </t>
  </si>
  <si>
    <t>kein</t>
  </si>
  <si>
    <t>erhöht*</t>
  </si>
  <si>
    <t>3 J. bis Schuleintritt</t>
  </si>
  <si>
    <t>erhöht</t>
  </si>
  <si>
    <t>* Eingliederungshilfe SGB XII (körperl/geistig Behind); Eingliederungshilfe § 35a SGB VIII (seel Behind); HzE nach § 27ff SGB VIII</t>
  </si>
  <si>
    <t xml:space="preserve">Freiburg i.Br. </t>
  </si>
  <si>
    <t>davon mit fachpädagogischem Berufsausbildungsabschluss</t>
  </si>
  <si>
    <t>Quelle: Statistische Landesämter: Kinder in Kindertageseinrichtungen 2008 und 2009; Auswertung der Mikrodaten durch die Dortmunder Arbeitsstelle Kinder- und Jugendhilfestatistik im Forschungsdatenzentrum der Länder</t>
  </si>
  <si>
    <t>Geschlecht</t>
  </si>
  <si>
    <t>Schulan-fänger</t>
  </si>
  <si>
    <t>Fristgerecht eingeschult</t>
  </si>
  <si>
    <t xml:space="preserve">Vorzeitig eingeschult </t>
  </si>
  <si>
    <t>Verspätet eingeschult</t>
  </si>
  <si>
    <t>Zurückgestellt</t>
  </si>
  <si>
    <t>2000/01</t>
  </si>
  <si>
    <t>m</t>
  </si>
  <si>
    <t>w</t>
  </si>
  <si>
    <t>2001/02</t>
  </si>
  <si>
    <t>2002/03</t>
  </si>
  <si>
    <t>2003/04</t>
  </si>
  <si>
    <t>2004/05</t>
  </si>
  <si>
    <t>2005/06</t>
  </si>
  <si>
    <t>2006/07</t>
  </si>
  <si>
    <t>2007/08</t>
  </si>
  <si>
    <t>2008/09</t>
  </si>
  <si>
    <t>2009/10</t>
  </si>
  <si>
    <t>Quelle: Statistisches Landesamt Baden-Württemberg, 2000 bis 2009, eigene Berechnungen</t>
  </si>
  <si>
    <t>Jahr*</t>
  </si>
  <si>
    <t>Einschulungsjahr*</t>
  </si>
  <si>
    <t>vorzeitig eingeschult</t>
  </si>
  <si>
    <t>verspätet eingeschult</t>
  </si>
  <si>
    <t>Einschulungsjahr</t>
  </si>
  <si>
    <t>Mädchen</t>
  </si>
  <si>
    <t>Jungen</t>
  </si>
  <si>
    <t>davon ausl. Schüler</t>
  </si>
  <si>
    <t xml:space="preserve"> in %</t>
  </si>
  <si>
    <t>Quelle: Statistisches Landesamt Baden Württemberg, 2000 bis 2009, eigene Berechnungen</t>
  </si>
  <si>
    <t xml:space="preserve">Freiburg i. Br. </t>
  </si>
  <si>
    <t xml:space="preserve">Baden-Württemberg </t>
  </si>
  <si>
    <t>davon in Sonderschulen</t>
  </si>
  <si>
    <t>Anzahl*</t>
  </si>
  <si>
    <t>Quelle: Statistisches Landesamt Baden-Württemberg, 2001 bis 2009, eigene Berechnungen</t>
  </si>
  <si>
    <t>* einschließlich Wiederholer</t>
  </si>
  <si>
    <t>Schuljahr</t>
  </si>
  <si>
    <t>Übergänge insgesamt</t>
  </si>
  <si>
    <t>davon auf</t>
  </si>
  <si>
    <t>Hauptschulen</t>
  </si>
  <si>
    <t>Realschulen</t>
  </si>
  <si>
    <t>Gymnasien</t>
  </si>
  <si>
    <t>Sonstige*</t>
  </si>
  <si>
    <t>1990/91</t>
  </si>
  <si>
    <t>1991/92</t>
  </si>
  <si>
    <t>1992/93</t>
  </si>
  <si>
    <t>1993/94</t>
  </si>
  <si>
    <t>1994/95</t>
  </si>
  <si>
    <t>1995/96</t>
  </si>
  <si>
    <t>1996/97</t>
  </si>
  <si>
    <t>1997/98</t>
  </si>
  <si>
    <t>1998/99</t>
  </si>
  <si>
    <t>1999/00</t>
  </si>
  <si>
    <t>* Übergänge auf integrierte Schulformen und Sonderschulen sowie Wiederholer der Klassenstufe 4 der Grundschule.</t>
  </si>
  <si>
    <t>Quelle: Statistisches Landesamt Baden-Württemberg, eigene Berechnungen</t>
  </si>
  <si>
    <t>Hauptschule</t>
  </si>
  <si>
    <t>Realschule</t>
  </si>
  <si>
    <t>Gymnasium</t>
  </si>
  <si>
    <t>–</t>
  </si>
  <si>
    <t>Übergänge aus öffentlichen Grundschulen</t>
  </si>
  <si>
    <t>davon  ausländische Schüler</t>
  </si>
  <si>
    <t>davon deutsche Schüler</t>
  </si>
  <si>
    <t>HS</t>
  </si>
  <si>
    <t>RS</t>
  </si>
  <si>
    <t>GY</t>
  </si>
  <si>
    <t>Schulart</t>
  </si>
  <si>
    <t>Schulart-paarung         (A - B)</t>
  </si>
  <si>
    <t xml:space="preserve">Wechsel-richtung </t>
  </si>
  <si>
    <t>2001/2002</t>
  </si>
  <si>
    <t>2002/2003</t>
  </si>
  <si>
    <t>2003/2004</t>
  </si>
  <si>
    <t>2004/2005</t>
  </si>
  <si>
    <t>2005/2006</t>
  </si>
  <si>
    <t>2006/2007</t>
  </si>
  <si>
    <t>2007/2008</t>
  </si>
  <si>
    <t>2008/2009</t>
  </si>
  <si>
    <t>2009/2010</t>
  </si>
  <si>
    <t>Wechsler insgesamt (Jg. 7-9)</t>
  </si>
  <si>
    <t>HS-RS</t>
  </si>
  <si>
    <t>A → B</t>
  </si>
  <si>
    <t>B → A</t>
  </si>
  <si>
    <t>RS-GY</t>
  </si>
  <si>
    <t>HS-GY</t>
  </si>
  <si>
    <t>Aufwärtswechsel zusammen</t>
  </si>
  <si>
    <t>Abwärtswechsel zusammen</t>
  </si>
  <si>
    <t>*Ohne schulartunabhängige Orientierungsstufe, Freie Waldorfschule und Förderschule.</t>
  </si>
  <si>
    <t>Quelle: Statistisches Landesamt Baden-Württemberg, Schulstatistik, eigene Berechnungen</t>
  </si>
  <si>
    <t>Aufsteiger</t>
  </si>
  <si>
    <t>Absteiger</t>
  </si>
  <si>
    <t>von SoS auf HS</t>
  </si>
  <si>
    <t>von Gym auf RS</t>
  </si>
  <si>
    <t>von HS auf RS</t>
  </si>
  <si>
    <t>von RS auf HS</t>
  </si>
  <si>
    <t>von RS auf Gym</t>
  </si>
  <si>
    <t>von HS auf SoS</t>
  </si>
  <si>
    <r>
      <rPr>
        <sz val="22"/>
        <color indexed="8"/>
        <rFont val="Calibri"/>
        <family val="2"/>
      </rPr>
      <t xml:space="preserve">B1  </t>
    </r>
    <r>
      <rPr>
        <sz val="10"/>
        <color indexed="8"/>
        <rFont val="Calibri"/>
        <family val="2"/>
      </rPr>
      <t>Qualität frühkindlicher Bildung, Betreuung und Erziehung</t>
    </r>
  </si>
  <si>
    <r>
      <rPr>
        <sz val="22"/>
        <color indexed="8"/>
        <rFont val="Calibri"/>
        <family val="2"/>
      </rPr>
      <t xml:space="preserve">B2 </t>
    </r>
    <r>
      <rPr>
        <sz val="10"/>
        <color indexed="8"/>
        <rFont val="Calibri"/>
        <family val="2"/>
      </rPr>
      <t xml:space="preserve"> Übergänge in die Schule</t>
    </r>
  </si>
  <si>
    <r>
      <rPr>
        <sz val="22"/>
        <color indexed="8"/>
        <rFont val="Calibri"/>
        <family val="2"/>
      </rPr>
      <t>C1</t>
    </r>
    <r>
      <rPr>
        <sz val="10"/>
        <color indexed="8"/>
        <rFont val="Calibri"/>
        <family val="2"/>
      </rPr>
      <t xml:space="preserve"> Übergänge und Wechsel im Schulwesen</t>
    </r>
  </si>
  <si>
    <r>
      <rPr>
        <sz val="36"/>
        <color indexed="9"/>
        <rFont val="Calibri"/>
        <family val="2"/>
      </rPr>
      <t xml:space="preserve">C </t>
    </r>
    <r>
      <rPr>
        <sz val="10"/>
        <color indexed="8"/>
        <rFont val="Calibri"/>
        <family val="2"/>
      </rPr>
      <t>Allgemeinbildende Schule</t>
    </r>
  </si>
  <si>
    <t>Tabellenbezeichnung</t>
  </si>
  <si>
    <t>Kapitel</t>
  </si>
  <si>
    <t>Indikator</t>
  </si>
  <si>
    <t>Ausländerinnen und Ausländer</t>
  </si>
  <si>
    <t>Deutsche Aussiedlerinnen und Aussiedler</t>
  </si>
  <si>
    <t xml:space="preserve">Waltershofen </t>
  </si>
  <si>
    <t xml:space="preserve">Ebnet </t>
  </si>
  <si>
    <t xml:space="preserve">Waldsee </t>
  </si>
  <si>
    <t xml:space="preserve">St. Georgen-Süd </t>
  </si>
  <si>
    <t xml:space="preserve">Oberwiehre </t>
  </si>
  <si>
    <t xml:space="preserve">Kappel </t>
  </si>
  <si>
    <t xml:space="preserve">Opfingen </t>
  </si>
  <si>
    <t xml:space="preserve">Herdern-Süd </t>
  </si>
  <si>
    <t xml:space="preserve">Lehen </t>
  </si>
  <si>
    <t xml:space="preserve">Günterstal </t>
  </si>
  <si>
    <t xml:space="preserve">Mittelwiehre </t>
  </si>
  <si>
    <t xml:space="preserve">Mooswald-West </t>
  </si>
  <si>
    <t xml:space="preserve">St. Georgen-Nord </t>
  </si>
  <si>
    <t xml:space="preserve">Vauban </t>
  </si>
  <si>
    <t xml:space="preserve">Unterwiehre-Nord </t>
  </si>
  <si>
    <t xml:space="preserve">Herdern-Nord </t>
  </si>
  <si>
    <t xml:space="preserve">Tiengen </t>
  </si>
  <si>
    <t xml:space="preserve">Munzingen </t>
  </si>
  <si>
    <t xml:space="preserve">Oberau </t>
  </si>
  <si>
    <t xml:space="preserve">Littenweiler </t>
  </si>
  <si>
    <t xml:space="preserve">Zähringen </t>
  </si>
  <si>
    <t xml:space="preserve">Hochdorf </t>
  </si>
  <si>
    <t xml:space="preserve">Altstadt-Ring </t>
  </si>
  <si>
    <t xml:space="preserve">Neuburg </t>
  </si>
  <si>
    <t xml:space="preserve">Haslach-Haid </t>
  </si>
  <si>
    <t xml:space="preserve">Altstadt-Mitte </t>
  </si>
  <si>
    <t xml:space="preserve">Gesamt </t>
  </si>
  <si>
    <t xml:space="preserve">Unterwiehre-Süd </t>
  </si>
  <si>
    <t xml:space="preserve">Haslach-Egerten </t>
  </si>
  <si>
    <t xml:space="preserve">Stühlinger-Eschholz </t>
  </si>
  <si>
    <t xml:space="preserve">Rieselfeld </t>
  </si>
  <si>
    <t xml:space="preserve">Alt-Betzenhausen </t>
  </si>
  <si>
    <t xml:space="preserve">Haslach-Gartenstadt </t>
  </si>
  <si>
    <t xml:space="preserve">Mooswald-Ost </t>
  </si>
  <si>
    <t xml:space="preserve">Brühl-Güterbahnhof </t>
  </si>
  <si>
    <t xml:space="preserve">Alt-Stühlinger </t>
  </si>
  <si>
    <t xml:space="preserve">Haslach-Schildacker </t>
  </si>
  <si>
    <t xml:space="preserve">Stühlinger-Beurbarung </t>
  </si>
  <si>
    <t xml:space="preserve">Betzenh.-Bischofslinde </t>
  </si>
  <si>
    <t xml:space="preserve">Landwasser </t>
  </si>
  <si>
    <t xml:space="preserve">Brühl-Industriegebiet </t>
  </si>
  <si>
    <t xml:space="preserve">Weingarten </t>
  </si>
  <si>
    <t>Quelle: Amt für Bürgerservice und Informationsverarbeitung, Freiburg, FRITZ-Online-Statistik, eigene Berechnungen</t>
  </si>
  <si>
    <t>Mundenhof*</t>
  </si>
  <si>
    <t>* Daten für Mundenhof wurden aufgrund der geringen Bevölkerungszahl und der dadurch nicht gewährleisteten Anonymität nicht aufgenommen.</t>
  </si>
  <si>
    <r>
      <rPr>
        <sz val="36"/>
        <color indexed="9"/>
        <rFont val="Calibri"/>
        <family val="2"/>
      </rPr>
      <t xml:space="preserve">A </t>
    </r>
    <r>
      <rPr>
        <sz val="10"/>
        <rFont val="Calibri"/>
        <family val="2"/>
      </rPr>
      <t>Rahmenbedingungen für Bildung in Freiburg</t>
    </r>
  </si>
  <si>
    <r>
      <rPr>
        <sz val="22"/>
        <rFont val="Calibri"/>
        <family val="2"/>
      </rPr>
      <t xml:space="preserve">A2 </t>
    </r>
    <r>
      <rPr>
        <b/>
        <sz val="11"/>
        <color indexed="9"/>
        <rFont val="Calibri"/>
        <family val="2"/>
      </rPr>
      <t xml:space="preserve"> </t>
    </r>
    <r>
      <rPr>
        <sz val="10"/>
        <rFont val="Calibri"/>
        <family val="2"/>
      </rPr>
      <t>Einwohner mit Migrationshintergrund</t>
    </r>
  </si>
  <si>
    <t>Zwischensumme Migrationshintergrund</t>
  </si>
  <si>
    <t>6 bis unter 10 Jahre alt</t>
  </si>
  <si>
    <t>10 bis unter 15 Jahre alt</t>
  </si>
  <si>
    <t>15 bis unter 18 Jahre alt</t>
  </si>
  <si>
    <t>18 bis unter 20 Jahre alt</t>
  </si>
  <si>
    <t>20 bis unter 21 Jahre alt</t>
  </si>
  <si>
    <t>21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</si>
  <si>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</si>
  <si>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</si>
  <si>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</si>
  <si>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</si>
  <si>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</si>
  <si>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</si>
  <si>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</si>
  <si>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</si>
  <si>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</si>
  <si>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</si>
  <si>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</si>
  <si>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</si>
  <si>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bis unter 90 Jahre alt</t>
  </si>
  <si>
    <t>90 bis unter 95 Jahre alt</t>
  </si>
  <si>
    <t>95 Jahre alt oder älter</t>
  </si>
  <si>
    <t>Altersgruppen</t>
  </si>
  <si>
    <t>Zuwanderungshintergrund der Personen</t>
  </si>
  <si>
    <t xml:space="preserve">Land− und Forstwirtschaft, Fischerei </t>
  </si>
  <si>
    <t xml:space="preserve">Produzierendes Gewerbe </t>
  </si>
  <si>
    <t>Bergbau u. Gewinnung von Steinen und Erden *</t>
  </si>
  <si>
    <t>Verarbeitendes Gewerbe  *</t>
  </si>
  <si>
    <t>Energieversorgung  *</t>
  </si>
  <si>
    <t>Wasserversorgung; Abwasser−u.Abfallentsorgung; Beseitigung von Umweltverschmutzungen  *</t>
  </si>
  <si>
    <t>Baugewerbe  *</t>
  </si>
  <si>
    <t xml:space="preserve">Dienstleistungsbereiche </t>
  </si>
  <si>
    <t xml:space="preserve">Handel; Instandhaltung und Reparatur von Kraftfahrzeugen </t>
  </si>
  <si>
    <t xml:space="preserve">Verkehr und Lagerei </t>
  </si>
  <si>
    <t xml:space="preserve">Gastgewerbe </t>
  </si>
  <si>
    <t xml:space="preserve">Information und Kommunikation </t>
  </si>
  <si>
    <t xml:space="preserve">Finanz− und Versicherungsdienstleister </t>
  </si>
  <si>
    <t xml:space="preserve">Grundstücks− und Wohnungswesen </t>
  </si>
  <si>
    <t xml:space="preserve">Freiberufliche, wissenschaftl. und techn. Dienstleister </t>
  </si>
  <si>
    <t>Ganztagsschule</t>
  </si>
  <si>
    <t>Bedarfs-
gemeinschaften in % der Haushalte
31.12.2009</t>
  </si>
  <si>
    <t xml:space="preserve">Sonstige Unternehmensdienstleister </t>
  </si>
  <si>
    <t xml:space="preserve">Öffentliche Verwaltung, Verteidigung; Sozialversicherung und exterritoriale Organisationen </t>
  </si>
  <si>
    <t xml:space="preserve">Erziehung und Unterricht </t>
  </si>
  <si>
    <t xml:space="preserve">Gesundheits− und Sozialwesen </t>
  </si>
  <si>
    <t xml:space="preserve">Kunst, Unterhaltung und Erholung </t>
  </si>
  <si>
    <t xml:space="preserve">Sonstige Dienstleister a.n.g. </t>
  </si>
  <si>
    <t xml:space="preserve">Häusliche Dienste </t>
  </si>
  <si>
    <t>Wirtschaftszweige</t>
  </si>
  <si>
    <t>Beschäftigte insgesamt  **</t>
  </si>
  <si>
    <t>** einschließlich Fälle ohne Angabe zur Wirtschaftsgliederung</t>
  </si>
  <si>
    <t>* Stichtag 30.06.</t>
  </si>
  <si>
    <t>Quelle: Bundesagentur für Arbeit, vorläufige Zahlen, zitiert nach Statistisches Landesamt Baden-Württemberg, Stuttgart</t>
  </si>
  <si>
    <t>Belegungen</t>
  </si>
  <si>
    <t>Männer</t>
  </si>
  <si>
    <t>Frauen</t>
  </si>
  <si>
    <t>unter 18</t>
  </si>
  <si>
    <t>18 bis unter 25</t>
  </si>
  <si>
    <t>25 bis unter 35</t>
  </si>
  <si>
    <t>35 bis unter 50</t>
  </si>
  <si>
    <t>50 bis unter 65</t>
  </si>
  <si>
    <t>65 und älter</t>
  </si>
  <si>
    <t>FB 1 Gesellschaft - Politik - Umwelt</t>
  </si>
  <si>
    <t>FB 2 Kultur - Gestalten</t>
  </si>
  <si>
    <t>FB 3 Gesundheit</t>
  </si>
  <si>
    <t>FB 4 Sprachen</t>
  </si>
  <si>
    <t>FB 5 Arbeit - Beruf</t>
  </si>
  <si>
    <t xml:space="preserve">  Deutsch als Fremdsprache</t>
  </si>
  <si>
    <t>Fachbereich</t>
  </si>
  <si>
    <t>* Nicht alle TN geben ihr Geburtsjahr an, deshalb ist die Summe der Altersstatistik niedriger als die Gesamtzahl der Teilnehmer.</t>
  </si>
  <si>
    <t>insgesamt *</t>
  </si>
  <si>
    <t>Quelle: VHS-Statistik</t>
  </si>
  <si>
    <r>
      <rPr>
        <sz val="22"/>
        <rFont val="Calibri"/>
        <family val="2"/>
      </rPr>
      <t xml:space="preserve">A5 </t>
    </r>
    <r>
      <rPr>
        <b/>
        <sz val="11"/>
        <color indexed="9"/>
        <rFont val="Calibri"/>
        <family val="2"/>
      </rPr>
      <t xml:space="preserve"> </t>
    </r>
    <r>
      <rPr>
        <sz val="10"/>
        <rFont val="Calibri"/>
        <family val="2"/>
      </rPr>
      <t>Überblick über die Bildungslandschaft in Freiburg</t>
    </r>
  </si>
  <si>
    <t>davon nicht versetzt</t>
  </si>
  <si>
    <t>Schuljahr 2006/07</t>
  </si>
  <si>
    <t>Schuljahr 2007/08</t>
  </si>
  <si>
    <t>Schuljahr 2008/09</t>
  </si>
  <si>
    <t>davon nicht versetzte Schüler</t>
  </si>
  <si>
    <t>* Klassenstufen 5 bis 10</t>
  </si>
  <si>
    <t xml:space="preserve">Schüler der Realschule* </t>
  </si>
  <si>
    <t>*</t>
  </si>
  <si>
    <t>5. Klasse</t>
  </si>
  <si>
    <t>6. Klasse</t>
  </si>
  <si>
    <t>7. Klasse</t>
  </si>
  <si>
    <t xml:space="preserve">8. Klasse </t>
  </si>
  <si>
    <t>9. Klasse</t>
  </si>
  <si>
    <t>10. Klasse</t>
  </si>
  <si>
    <t>11. Klasse</t>
  </si>
  <si>
    <t>Abbrecher</t>
  </si>
  <si>
    <t>davon Ausländer</t>
  </si>
  <si>
    <t>* Abgänger bis einschließlich Klasse 8, ohne Schulabschluss</t>
  </si>
  <si>
    <t>Schülerzahl insgesamt</t>
  </si>
  <si>
    <t>•</t>
  </si>
  <si>
    <r>
      <rPr>
        <sz val="22"/>
        <color indexed="8"/>
        <rFont val="Calibri"/>
        <family val="2"/>
      </rPr>
      <t>C2</t>
    </r>
    <r>
      <rPr>
        <sz val="10"/>
        <color indexed="8"/>
        <rFont val="Calibri"/>
        <family val="2"/>
      </rPr>
      <t xml:space="preserve"> Wiederholer und Abbrecher</t>
    </r>
  </si>
  <si>
    <t>Mit Mittlerem Abschluss</t>
  </si>
  <si>
    <t>Mit allg. Hochschulreife</t>
  </si>
  <si>
    <t>Abgänger insges.</t>
  </si>
  <si>
    <t>Abschluss</t>
  </si>
  <si>
    <t>Sonderschule</t>
  </si>
  <si>
    <r>
      <rPr>
        <sz val="22"/>
        <color indexed="8"/>
        <rFont val="Calibri"/>
        <family val="2"/>
      </rPr>
      <t>C3</t>
    </r>
    <r>
      <rPr>
        <sz val="10"/>
        <color indexed="8"/>
        <rFont val="Calibri"/>
        <family val="2"/>
      </rPr>
      <t xml:space="preserve"> Schulabschlüsse</t>
    </r>
  </si>
  <si>
    <r>
      <rPr>
        <sz val="36"/>
        <color indexed="9"/>
        <rFont val="Calibri"/>
        <family val="2"/>
      </rPr>
      <t>B</t>
    </r>
    <r>
      <rPr>
        <sz val="36"/>
        <color indexed="8"/>
        <rFont val="Calibri"/>
        <family val="2"/>
      </rPr>
      <t xml:space="preserve">    </t>
    </r>
    <r>
      <rPr>
        <sz val="10"/>
        <color indexed="8"/>
        <rFont val="Calibri"/>
        <family val="2"/>
      </rPr>
      <t>Frühkindliche Bildung, Betreuung und Erziehung</t>
    </r>
  </si>
  <si>
    <t>unter 3</t>
  </si>
  <si>
    <t>3 bis 5</t>
  </si>
  <si>
    <t>Qualität</t>
  </si>
  <si>
    <t>Tägl. Öffnungszeiten</t>
  </si>
  <si>
    <t>Nähe Wohnort</t>
  </si>
  <si>
    <t>Schließtage</t>
  </si>
  <si>
    <t>Weitere qualitative Angebote: bilingual</t>
  </si>
  <si>
    <t>Weitere qualitative Angebote: Integration von Kindern mit Behinderung</t>
  </si>
  <si>
    <t>Nähe Arbeitsstelle</t>
  </si>
  <si>
    <t>Verfügbarkeit von Betriebskitas</t>
  </si>
  <si>
    <t>Auswahlmöglichk. bei Trägern (Wohnortnähe)</t>
  </si>
  <si>
    <t>Auswahlmöglichk. bei Konzepten (Wohnortnähe)</t>
  </si>
  <si>
    <t>Auswahlmöglichk. bei Konzepten (Gesamtstadt)</t>
  </si>
  <si>
    <t>Auswahlmöglichk. bei Trägern (Gesamtstadt)</t>
  </si>
  <si>
    <t>Eltern 3- bis u. 7-Jähriger</t>
  </si>
  <si>
    <t>Eltern unter 3-Jähriger</t>
  </si>
  <si>
    <t>Anteil der Nennungen*</t>
  </si>
  <si>
    <t>*Anteil der Nennungen "Angebot besonders wichtig" an den Befragten, die mindestens ein Angebot besonders wichtig finden</t>
  </si>
  <si>
    <t>Angebote</t>
  </si>
  <si>
    <t>Quelle: Ergebnisse der Elternbefragung. Anlage 3 zur Drucksache G-10/065</t>
  </si>
  <si>
    <t>Tab. B1-2A: Tageseinrichtungen für Kinder in Freiburg i. Br. und Baden-Württemberg in den Jahren 2006 bis 2009 nach Trägergruppen (in %)</t>
  </si>
  <si>
    <t>Tab. B1-3A: Tageseinrichtungen für Kinder in Freiburg i. Br. in den Schuljahren 2006 bis 2009 nach Art der Einrichtung (Anzahl; in %)</t>
  </si>
  <si>
    <t>Tab. B1-5A: Bildungsbeteiligungsquoten von Kindern in Tageseinrichtungen und Kindertagespflege in Freiburg i. Br. und Baden-Württemberg in den Jahren 2006 bis 2009 nach Altersjahrgängen (in %)</t>
  </si>
  <si>
    <t>Tab. B1-6A: Bildungsbeteiligungsquoten von Kindern in Tageseinrichtungen und Kindertagespflege in Freiburg i. Br. und Baden-Württemberg in den Jahren 2007 und 2009 nach Altersjahrgängen (in %)</t>
  </si>
  <si>
    <t>Tab. B1-7A: Kinder, die noch nicht die Schule besuchen, in Kindertageseinrichtungen in
Freiburg i. Br. und Baden-Württemberg 2007, 2008 und 2009 nach Altersgruppen und Betreuungszeit (in %)</t>
  </si>
  <si>
    <t>Tab. B1-8A: Kinder in Kindertageseinrichtungen in Freiburg i. Br. in den Jahren 2006 bis 2009 nach Alter und Förderbedarf (Anzahl; in %)</t>
  </si>
  <si>
    <t>Tab. B1-9A: Kinder in Kindertageseinrichtungen in Freiburg i. Br. und Baden-Württemberg in den Jahren 2007 bis 2009  nach Alter und Förderbedarf (in %)</t>
  </si>
  <si>
    <t>Tab. B1-10A: Kinder in Kindertageseinrichtungen in Freiburg i. Br. und Baden-Württemberg für das Jahr 2007 bis 2009 nach Herkunft der Eltern und Familiensprache (in %)</t>
  </si>
  <si>
    <t>Tab. B1-11A: Tätige Personen in Kindertageseinrichtungen in Freiburg i. Br. und Baden-Württemberg in den Jahren 2007 bis 2009 (Anzahl; in %)</t>
  </si>
  <si>
    <t>Tab. B1-12A: Wichtigkeit von Angeboten frühkindlicher Bildung, Betreuung und Erziehung in Freiburg (in %, N=5.784 Haushalte) </t>
  </si>
  <si>
    <t>zur Einschulung vorgesehene Kinder</t>
  </si>
  <si>
    <t>in %*</t>
  </si>
  <si>
    <t xml:space="preserve">in %** </t>
  </si>
  <si>
    <t>* Anteile an Anzahl aller zur Einschulung vorgesehener Kinder</t>
  </si>
  <si>
    <t>** Anteile an Anzahl der Schulanfänger</t>
  </si>
  <si>
    <t>2006/07 (N=1966)</t>
  </si>
  <si>
    <t>2007/08 (N=1857)</t>
  </si>
  <si>
    <t>2008/09 (N=1723)</t>
  </si>
  <si>
    <t>zurückgestellt</t>
  </si>
  <si>
    <t xml:space="preserve">Schulanfänger </t>
  </si>
  <si>
    <t>2001/02 (N=1713)</t>
  </si>
  <si>
    <t>2002/03 (N=1700)</t>
  </si>
  <si>
    <t>2003/04 (N=1923)</t>
  </si>
  <si>
    <t>2004/05 (N=1886)</t>
  </si>
  <si>
    <t>2005/06 (N=1997)</t>
  </si>
  <si>
    <t xml:space="preserve">verspätet eingeschult </t>
  </si>
  <si>
    <t xml:space="preserve">zurückgestellt </t>
  </si>
  <si>
    <t>öffentliche Schulen</t>
  </si>
  <si>
    <t>private Schulen</t>
  </si>
  <si>
    <t>insges.</t>
  </si>
  <si>
    <t>Quelle: Statistisches Landesamt Baden Württemberg, 2008 bis 2009, eigene Berechnungen</t>
  </si>
  <si>
    <t xml:space="preserve">Grundschüler in Freiburg i. Br. gesamt (2009/10) </t>
  </si>
  <si>
    <t>Ergänzende Betreuung (Kommunal oder privat)</t>
  </si>
  <si>
    <t>Übermittags-betreuung</t>
  </si>
  <si>
    <t>Mittagstisch</t>
  </si>
  <si>
    <t>flexible Nachmittags-betreuung</t>
  </si>
  <si>
    <t>Hort an der Schule</t>
  </si>
  <si>
    <t>Tab. B2-1A: Vorzeitig und verspätet eingeschulte sowie zurückgestellte Kinder in Freiburg i. Br. in den Schuljahren 2000/01 bis 2009/10 (Anzahl; in %)</t>
  </si>
  <si>
    <t>Tab. B2-2A: Vorzeitig und verspätet eingeschulte sowie zurückgestellte Kinder in Freiburg i. Br. und in Baden-Württemberg 2000 bis 2009 (in % aller zur Einschulung vorgesehenen Kinder)</t>
  </si>
  <si>
    <t>Tab. B2-3A: Vorzeitig und verspätet eingeschulte sowie zurückgestellte Kinder in Baden-Württemberg in den Schuljahren 2000/01 bis 2009/10 (Anzahl; in %)</t>
  </si>
  <si>
    <t>Grundschule</t>
  </si>
  <si>
    <t xml:space="preserve">Gymnasium </t>
  </si>
  <si>
    <t>Primarstufe (Kl. 2-4)</t>
  </si>
  <si>
    <t>Sekundarstufe I (Kl. 5-10)</t>
  </si>
  <si>
    <t>Sekundarstufe II (Kl. 11)</t>
  </si>
  <si>
    <t>Freiburg i. Br</t>
  </si>
  <si>
    <t>männlich</t>
  </si>
  <si>
    <t>weiblich</t>
  </si>
  <si>
    <t>Freiburg. i. Br.</t>
  </si>
  <si>
    <t>Tab. C2-3A: Nicht versetzte Schülerinnen und Schüler in Gymnasien in Freiburg i. Br. in den Schuljahren 2001/02 bis 2008/09 nach Klassenstufen (Anzahl; in %)</t>
  </si>
  <si>
    <t>Tab. C2-2A: Nicht versetzte Schülerinnen und Schüler an Realschulen in Freiburg i. Br. in den Schuljahren 2001/02 bis 2008/09 nach Geschlecht (Anzahl; in %)</t>
  </si>
  <si>
    <t xml:space="preserve">Tab. C2-1A: Nicht versetzte Schülerinnen und Schüler öffentlicher und privater Schulen in Freiburg i. Br. und in Baden-Württemberg in den Schuljahren 2001/02 bis 2008/9 nach Schularten und Schulstufen (Anzahl; in %) </t>
  </si>
  <si>
    <t>Tab. C2-4A: Schulabbrecher* an Hauptschulen und Realschulen in Freiburg i. Br. in den Schuljahren 2007/08 bis 2009/10 (Anzahl; in %)</t>
  </si>
  <si>
    <t>Tab. B1-4A: Entwicklung der verfügbaren Plätze und der Anzahl der Tageseinrichtungen in Freiburg i. Br. 1994, 1998, 2002, 2006, 2008 und 2009 nach Art der Tageseinrichtung (Anzahl)</t>
  </si>
  <si>
    <t>Tab. B1-7A: Kinder, die noch nicht die Schule besuchen, in Kindertageseinrichtungen in Freiburg i. Br. und Baden-Württemberg 2007, 2008 und 2009 nach Altersgruppen und Betreuungszeit (in %)</t>
  </si>
  <si>
    <t>Berufsordnung</t>
  </si>
  <si>
    <t>Q Gesundheits- und Sozialwesen</t>
  </si>
  <si>
    <t>darunter:</t>
  </si>
  <si>
    <t>86 Gesundheitswesen</t>
  </si>
  <si>
    <t>87 Heime (ohne Erholungs- und Ferienheime)</t>
  </si>
  <si>
    <t>88 Sozialwesen (ohne Heime)</t>
  </si>
  <si>
    <t>Vg Gesundheitsdienstberufe</t>
  </si>
  <si>
    <t>84 Ärzte, Apotheker</t>
  </si>
  <si>
    <t>85 Übrige Gesundheitsdienstberufe</t>
  </si>
  <si>
    <t>Vh Sozial- und Erziehungsberufe, anderweitig nicht genannte geistes- und naturwissenschaftliche Berufe</t>
  </si>
  <si>
    <t>86 Sozialpflegerische Berufe</t>
  </si>
  <si>
    <t>87 Lehrer</t>
  </si>
  <si>
    <t>88 Geistes- und naturwissenschaftliche Berufe, a.n.g.</t>
  </si>
  <si>
    <t>89 Seelsorger</t>
  </si>
  <si>
    <t>Erstellungsdatum: 08.10.2010, Statistik-Service Südwest, Auftragsnummer 95733</t>
  </si>
  <si>
    <t>© Statistik der Bundesagentur für Arbeit</t>
  </si>
  <si>
    <t>*) Aus Datenschutzgründen und Gründen der statistischen Geheimhaltung werden Zahlenwerte &lt;3 und Daten, aus denen sich rechnerisch eine Differenz ermitteln lässt, mit * anonymisiert. Gleiches gilt, wenn in einer Region weniger als 3 Betriebe ansässig sind oder einer der Betriebe einen so hohen Beschäftigtenanteil auf sich vereint, dass die Beschäftigtenzahl praktisch eine Einzelangabe über den Branchenführer darstellt (Dominanzfall).</t>
  </si>
  <si>
    <t>1) Daten der Beschäftigungsstatistik sind für drei Jahre nach dem Stichtag vorläufig und können revidiert werden.</t>
  </si>
  <si>
    <t>Zum Stichtag betreute Kinder</t>
  </si>
  <si>
    <t>Lehrerwochenstunden
für die Frühförderung</t>
  </si>
  <si>
    <t>darunter besuchen gleichzeitig</t>
  </si>
  <si>
    <t>den allg.
Kindergarten</t>
  </si>
  <si>
    <t>eine Grund-
schulförder-
klasse</t>
  </si>
  <si>
    <t>Quelle: Statistisches Landesamt Baden-Württemberg</t>
  </si>
  <si>
    <t>Förderschwerpunkt</t>
  </si>
  <si>
    <t>Trägerschaft</t>
  </si>
  <si>
    <t>Schüler an Sonderschulen</t>
  </si>
  <si>
    <t>Förderschule</t>
  </si>
  <si>
    <t>öffentlich</t>
  </si>
  <si>
    <t>privat</t>
  </si>
  <si>
    <t>Geistigbehinderte</t>
  </si>
  <si>
    <t>Körperbehinderte</t>
  </si>
  <si>
    <t>Blinde</t>
  </si>
  <si>
    <t>Sehbehinderte</t>
  </si>
  <si>
    <t>Sprachbehinderte</t>
  </si>
  <si>
    <t>Erziehungshilfe</t>
  </si>
  <si>
    <t>Kranke</t>
  </si>
  <si>
    <t>Tab. C4-3A: Schüler an Sonderschulen in Freiburg i.Br. und Baden-Württemberg in den Schuljahren 2005/06 bis 2009/10 nach Förderschwerpunkt, Trägerschaft, Geschlecht und Ausländerstatus (Anzahl; in %)</t>
  </si>
  <si>
    <t>Deutsche</t>
  </si>
  <si>
    <t>Grund-
schulen</t>
  </si>
  <si>
    <t>Haupt-
schulen</t>
  </si>
  <si>
    <t>Real-
schulen</t>
  </si>
  <si>
    <t>Gym-
nasien</t>
  </si>
  <si>
    <t>berufl.
Schulen</t>
  </si>
  <si>
    <t>Zahl der eingesetzten Lehrer</t>
  </si>
  <si>
    <t>Lehrerwochenstunden für die Kooperation</t>
  </si>
  <si>
    <t>Behinderungsart</t>
  </si>
  <si>
    <t>Kranke in längerer Krankenhausbehandlung</t>
  </si>
  <si>
    <t>Tab. C4-4A:Schüler mit sonderpädagogischer Unterstützung an allgemeinbildenden Schulen in Freiburg i. Br. in den Jahren 2005 bis 2009 (Anzahl in %)</t>
  </si>
  <si>
    <t>berufliche Schulen</t>
  </si>
  <si>
    <t>Klassenstufe</t>
  </si>
  <si>
    <t>1 - 4</t>
  </si>
  <si>
    <t>5 - 10</t>
  </si>
  <si>
    <t>Werkstufe</t>
  </si>
  <si>
    <t>11-13</t>
  </si>
  <si>
    <t>ausl. Schüler</t>
  </si>
  <si>
    <t>Tab. C4-5A: Schüler an Sonderschulen in Freiburg i.Br. in den Jahren 2008 und 2009 nach Klassenstufen (Anzahl)</t>
  </si>
  <si>
    <t>Anfänger im lfd. Jahr schulpflichtig</t>
  </si>
  <si>
    <t>Anfänger im Vorjahr schulpflichtig</t>
  </si>
  <si>
    <t>Zugänge aus Grundschulen</t>
  </si>
  <si>
    <t>Zugänge aus Hauptschulen</t>
  </si>
  <si>
    <t>Zugänge aus SoS gleichen Typs</t>
  </si>
  <si>
    <t>Zugänge aus SoS anderen Typs</t>
  </si>
  <si>
    <t>Zugänge aus Realschulen</t>
  </si>
  <si>
    <t>Zugänge aus Gymnasien</t>
  </si>
  <si>
    <t>Zugänge aus sonstigen Schulen</t>
  </si>
  <si>
    <t>Sonstige Zugänge</t>
  </si>
  <si>
    <t>zus.</t>
  </si>
  <si>
    <t>Quelle: Statistisches LandesamtBaden-Württemberg, eigene Berechnungen</t>
  </si>
  <si>
    <t>Bildungsgang</t>
  </si>
  <si>
    <t>FÖS - Förderschule</t>
  </si>
  <si>
    <t>SSPFÖS - Schule für Sprachbehinderte, Abteilung Förderschule</t>
  </si>
  <si>
    <t>SGB - Schule für Geistigbehinderte</t>
  </si>
  <si>
    <t>SEHFÖS - Schule für Erziehungshilfe, Abteilung Förderschule</t>
  </si>
  <si>
    <t>Schülerbewegung in der Zeit vom 18.10.2007 bis zum 15.10.2008</t>
  </si>
  <si>
    <t>Tab. C4-6A: Zugänge an den Sonderschulen in Freiburg i. Br. in den Jahren 2005 bis 2009 (Anzahl)</t>
  </si>
  <si>
    <t>Übergänge auf</t>
  </si>
  <si>
    <t>Grundschulen</t>
  </si>
  <si>
    <t>SoS gleichen Typs</t>
  </si>
  <si>
    <t>SoS anderen Typs</t>
  </si>
  <si>
    <t>sonstige allgemeinb. Schulen</t>
  </si>
  <si>
    <t>Tab. C4-8A: Übergänge von den Sonderschulen in Freiburg i. Br. in den Jahren 2005 bis 2009 (Anzahl)</t>
  </si>
  <si>
    <t>Tab. C4-9A: Übergänge von den Sonderschulen in Freiburg i. Br. und Baden-Württemberg in den Jahren 2005 bis 2009 (in %)</t>
  </si>
  <si>
    <t>Tab. A2-5A: Einwohnerinnen und Einwohner in Freiburg i. Br. im Jahr 2009 nach Migrationshintergrund im Kernhaushalt und Altersgruppen (Anzahl; in %)</t>
  </si>
  <si>
    <t>Tab. A5-7A: VHS-Kursbelegungen in Freiburg i. Br. im Jahr 2009 nach Fachbereichen, Geschlecht und Altersgruppen (Anzahl)</t>
  </si>
  <si>
    <t>Tab.: A3-1A: Sozialversicherungspflichtig Beschäftigte Arbeitnehmerinnen und Arbeitnehmer am Arbeitsort im Stadtkreis Freiburg im Jahr 2009* nach Wirtschaftszweigen (Anzahl; in %)</t>
  </si>
  <si>
    <t>Tab. A3-2A: Sozialversicherungspflichtig Beschäftigte (SvB) im Dienstleistungssektor in Freiburg i. Br. im Jahr 2009 (Anzahl)</t>
  </si>
  <si>
    <r>
      <rPr>
        <sz val="22"/>
        <rFont val="Calibri"/>
        <family val="2"/>
      </rPr>
      <t xml:space="preserve">A3 </t>
    </r>
    <r>
      <rPr>
        <b/>
        <sz val="11"/>
        <color indexed="9"/>
        <rFont val="Calibri"/>
        <family val="2"/>
      </rPr>
      <t xml:space="preserve"> </t>
    </r>
    <r>
      <rPr>
        <sz val="10"/>
        <rFont val="Calibri"/>
        <family val="2"/>
      </rPr>
      <t>Wirtschaftliche Infrastruktur</t>
    </r>
  </si>
  <si>
    <t>Geburtsjahrgang</t>
  </si>
  <si>
    <t>Tab. B2-4A: Schüler in der ersten Klasse in Freiburg i. Br. zum Stichtag 12. 10. 2009 nach Geburtsjahrgängen und Trägerschaft (Anzahl)</t>
  </si>
  <si>
    <t xml:space="preserve">Tab. B2-9A: Betreuungsangebote für Schulkinder in Freiburg i.Br. in Grundschulen im Schuljahr 2009/10 (Anzahl, in %) </t>
  </si>
  <si>
    <t>Tab. B2-8A: Schülerinnen und Schüler in der ersten Klasse in Sonderschulen in Freiburg i. Br. und Baden-Württemberg in den Jahren 2001 bis 2009 (Anzahl; in %)</t>
  </si>
  <si>
    <t>Tab. B2-7A: Schülerinnen und Schüler in der ersten Klasse in Freiburg i. Br. und Baden-Württemberg 2007/08  und 2008/09 auf privaten und öffentlichen Schulen</t>
  </si>
  <si>
    <t>Tab. B2-6A: Ausländische Schülerinnen und Schüler in der ersten Klasse in Freiburg i. Br. und Baden-Württemberg 2001 bis 2009 (Anzahl; in %)</t>
  </si>
  <si>
    <t>Tab. B2-5A: Verspätet eingeschulte und zurückgestellte Kinder in Freiburg i. Br. und Baden-Württemberg in den Schuljahren 2000/01 bis 2009/10 nach Geschlecht (in %)</t>
  </si>
  <si>
    <t>Pädoaudio</t>
  </si>
  <si>
    <t>Art der
Beratungsstelle</t>
  </si>
  <si>
    <t xml:space="preserve">Zahl der
betreuten
Kinder
</t>
  </si>
  <si>
    <t>Zahl der Kinder
mit
Kurzberatung
(keine Aufnahme
in Förderung)</t>
  </si>
  <si>
    <t xml:space="preserve">Tab. C1-4A: Übergangsquoten von Grundschulen aufs Gymnasium, Migrationshintergrund von 6-10 Jährigen und Anteil der Bedarfsgemeinschaften (SGB II) in Freiburg i. Br. im Schuljahr 2009/10 nach Stadtteilen (in %)
</t>
  </si>
  <si>
    <t>Tab. C4-2A: Sonderpädagogische Frühförderung durch Beratungsstellen für Sprachbehinderte in Freiburg i. Br. in den Jahren 2008 und 2009 (Anzahl)</t>
  </si>
  <si>
    <t>Tab. C1-3A: Übergänge aus öffentlichen und privaten Grundschulen auf weiterführende Schulen in Freiburg i. Br. in den Schuljahren 1990/91 bis 2009/10 (Anzahl; in %)</t>
  </si>
  <si>
    <t>Tab. C1-5A: Tatsächliche Übergänge von ausländischen und deutschen Schülerinnen und Schülern aus öffentlichen Grundschulen auf Hauptschule (HS), Realschule (RS) und Gymnasium (GY) in Freiburg i. Br. in den Jahren 2000 bis 2009 (Anzahl; in %)</t>
  </si>
  <si>
    <t xml:space="preserve">Tab. C1-6A: Übergänge auf- und absteigend zwischen den Schularten* in den Jahrgansstufen 7 bis 9 in Freiburg i. Br. in den Schuljahren 2001/02 bis 2009/10 (Anzahl; in %)
</t>
  </si>
  <si>
    <t>Tab. C1-7A: Wechsel an allgemeinbildenden Schulen in Klasse 5-10 in Freiburg i. Br. im Schuljahr 2009/10 (Anzahl)</t>
  </si>
  <si>
    <t>Tab. C1-6A: Übergänge auf- und absteigend zwischen den Schularten* in den Jahrgansstufen 7 bis 9 in Freiburg i. Br. in den Schuljahren 2001/02 bis 2009/10 (Anzahl; in %)</t>
  </si>
  <si>
    <t>Tab. C3-2A: Schüler und Schülerinnen an allgemeinbildenden öffentlichen und privaten Schulen ohne Hauptschulabschluss in Freiburg i. Br. im Schuljahr 2008/09 nach Schulart (Anzahl; in %)</t>
  </si>
  <si>
    <t>Tab. C3-1A: Abgänger an allgemeinbildenden öffentlichen und privaten Schulen in Freiburg i. Br. in den Schuljahren 200/01 bis 2009/10 nach Abschlussart (Anzahl; in %)</t>
  </si>
  <si>
    <t>Tab. C4-7A: Zugänge an Sonderschulen in Freiburg i.Br. und Baden-Württemberg in den Schuljahren 2005/06 bis 2009/10 (in %)</t>
  </si>
  <si>
    <r>
      <rPr>
        <sz val="22"/>
        <color indexed="8"/>
        <rFont val="Calibri"/>
        <family val="2"/>
      </rPr>
      <t>C4</t>
    </r>
    <r>
      <rPr>
        <sz val="10"/>
        <color indexed="8"/>
        <rFont val="Calibri"/>
        <family val="2"/>
      </rPr>
      <t xml:space="preserve"> Sonderpädagogische Förderung</t>
    </r>
  </si>
  <si>
    <t>Tab. D1-3A: Angebots-Nachfrage-Relation nach Arbeitsagenturen 2008 in %</t>
  </si>
  <si>
    <t>Quelle: Bundesagentur für Arbeit 2010</t>
  </si>
  <si>
    <t>Tab. D1-4A: Anteil ausländischer Schülerinnen und Schüler an den Sektoren und Teilbereichen beruflicher Ausbildung in Freiburg und Baden-Württemberg im Schuljahr 2008/09 (Anzahl, in %)</t>
  </si>
  <si>
    <t>Teilbereich</t>
  </si>
  <si>
    <t>Schüler</t>
  </si>
  <si>
    <t>Nicht-deutsche
Schüler</t>
  </si>
  <si>
    <t>Duales System</t>
  </si>
  <si>
    <t>Schulische Berufsausbildung</t>
  </si>
  <si>
    <t>Übergangssystem/Berufsvorbereitung</t>
  </si>
  <si>
    <t>Erwerb der Hochschulzugangsberechtigung</t>
  </si>
  <si>
    <t>Berufliche Fortbildung</t>
  </si>
  <si>
    <t>Quelle: Statistisches Landesamt Baden-Württemberg 2010</t>
  </si>
  <si>
    <t>Datei: FR_BS_E12.1+12.3_2008; Tab. 2008 E12 Liste</t>
  </si>
  <si>
    <t>Tab. D1-5A: Neueintritte in die berufliche Bildung in Freiburg nach Sektoren beruflicher Bildung und Vorbildung der Teilnehmer und Teilnehmerinnen in Freiburg und Baden-Württemberg im Schuljahr 2008/09 (Anzahl; in %)</t>
  </si>
  <si>
    <t>ohne Haupt-
schulab-schluss</t>
  </si>
  <si>
    <t>mit Haupt-
schulab-schluss</t>
  </si>
  <si>
    <t>mit mittlerem Abschluss</t>
  </si>
  <si>
    <t>mit Fachhoch-schulreife</t>
  </si>
  <si>
    <t>mit 
Hochschul-reife</t>
  </si>
  <si>
    <t>sonstige</t>
  </si>
  <si>
    <t>in % (Verteilung der Schulabschlüsse innerhalb der Sektoren)</t>
  </si>
  <si>
    <t>in % (Verteilung der Schulabschlüsse auf Sektoren)</t>
  </si>
  <si>
    <t>HSR</t>
  </si>
  <si>
    <t>Tab. D1-6A: Schülerinnen und Schüler in Freiburg im Schuljahr 2008/09 nach Sektoren und Teilbereichen beruflicher Bildung nach Geschlecht und Ausländerstatus (Anzahl; in %)</t>
  </si>
  <si>
    <t>Davon</t>
  </si>
  <si>
    <t>Zeilen in %</t>
  </si>
  <si>
    <t>private Schulen (ohne Schulen des Gesundheitswesens)</t>
  </si>
  <si>
    <t>Schulen des Gesundheitswesens</t>
  </si>
  <si>
    <t>davon männlich</t>
  </si>
  <si>
    <t>Schuljahr 2003/04</t>
  </si>
  <si>
    <t>Schuljahr 2004/05</t>
  </si>
  <si>
    <t>Schuljahr 2005/06</t>
  </si>
  <si>
    <t>Edith-Stein-Schule</t>
  </si>
  <si>
    <t>Friedrich-Weinbrenner-Gewerbeschule</t>
  </si>
  <si>
    <t>Gertrud-Luckner-Gewerbeschule</t>
  </si>
  <si>
    <t>Internationaler Bund</t>
  </si>
  <si>
    <t>Römerhof</t>
  </si>
  <si>
    <t>Richard-Fehrenbach-Gewerbeschule</t>
  </si>
  <si>
    <t>Werk-Statt-Schule</t>
  </si>
  <si>
    <t>FWG Koop.</t>
  </si>
  <si>
    <t>Quelle: Jugendberufshilfe 2003 bis 2009</t>
  </si>
  <si>
    <t>Tab. D1-9A: Hauptschulabschluss bzw. dem Hauptschulabschluss gleichwertiger Abschluss vor und nach dem BVJ/BEJ mit Jugendberufshilfe in Freiburg in den Schuljahren 2003/04 bis 2008/09 (in %)</t>
  </si>
  <si>
    <t>2008/09*</t>
  </si>
  <si>
    <t>HSA vor dem BVJ</t>
  </si>
  <si>
    <t>HSA nach dem BVJ</t>
  </si>
  <si>
    <t>* ohne BEJ-Klassen (N=168), die bereits bei Eintritt ins BEJ einen Hauptschulabschluss hatten; BVJ-Klassen N=150</t>
  </si>
  <si>
    <t>Tab. D1-10A: Verbleib der Jugendlichen nach dem BVJ/BEJ mit Jugendberufshilfe in Freiburg in den Schuljahren 2003/04 bis 2008/09 (Anzahl, in %)</t>
  </si>
  <si>
    <t>Verbleib</t>
  </si>
  <si>
    <t>Ausbildung</t>
  </si>
  <si>
    <t>außerbetriebliche Ausbildung</t>
  </si>
  <si>
    <t>Arbeit</t>
  </si>
  <si>
    <t>Berufsfachschule</t>
  </si>
  <si>
    <t>Berufsfachschule/mittlere Reife</t>
  </si>
  <si>
    <t>berufshinführende Maßnahme</t>
  </si>
  <si>
    <t>weitere berufliche/persönliche Qualifizierung</t>
  </si>
  <si>
    <t>Familiengründung</t>
  </si>
  <si>
    <t>auf der Suche</t>
  </si>
  <si>
    <t>keine Information</t>
  </si>
  <si>
    <t>vorzeitiger Abbruch der Maßnahme</t>
  </si>
  <si>
    <t>Tab. D1-11A: Teilnehmer und Teilnehmerinnen an berufsvorbereitenden Maßnahmen der Bundesagentur für Arbeit in Freiburg von 2000 bis 2009 nach Maßnahme, Geschlecht und Migrationshintergrund (Anzahl)</t>
  </si>
  <si>
    <t>Berichts-
zeitraum</t>
  </si>
  <si>
    <t>* Die erhobenen Daten unterliegen grundsätzlich der Geheimhaltung nach § 16 BStatG. Eine Übermittlung von Einzelangaben ist daher ausgeschlossen. Aus diesem Grund werden bei den Ihnen zur Verfügung gestellten Daten auch Zahlenwerte kleiner 3 anonymisiert.</t>
  </si>
  <si>
    <t>1 Das Merkmal "mit Migrationshintergrund" fasst all die Förderfälle zusammen, die zum Zeitpunkt des Förderbeginns als Ausländer oder als Spätaussiedler gekennzeichnet sind und solche, die dies zum Zeitpunkt des Förderbeginns nicht sind, aber innerhalb der BA-Geschäftsdaten seit Beginn der Arbeits- / Ausbildungssuche (max. seit 12/1996) einmal als Ausländer oder Spätaussiedler gekennzeichnet waren. Weitere Informationen, wie z. B. Geburtsland oder Geburtsland der Eltern, die einen umfassenderen Rückschluss auf einen evtl. vorhandenen Migrationshintergrund zulassen würden, liegen im Rahmen der BA-Geschäftsdaten nicht vor. Mit der Darstellung über den Einreisestatus und der Staatsangehörigkeit kann nur ein Teil der Gruppe mit Migrationshintergrund abgebildet werden.</t>
  </si>
  <si>
    <t>Jugendliche unter 25 Jahre</t>
  </si>
  <si>
    <r>
      <t>1</t>
    </r>
    <r>
      <rPr>
        <sz val="10"/>
        <rFont val="Calibri"/>
        <family val="2"/>
      </rPr>
      <t xml:space="preserve"> Die Arbeitslosenquoten geben den Jahresdurchschnitt wieder.
</t>
    </r>
  </si>
  <si>
    <t>Quelle: Bundesagentur für Arbeit</t>
  </si>
  <si>
    <t>Tab. D2-6A: Schulen und Teilnehmer an beruflichen Bildungsprogrammen öffentlicher und privater Schulen nach Schularten, Geschlecht und Staatsangehörigkeit im Schuljahr 2008/09 (Anzahl; in %)</t>
  </si>
  <si>
    <t>Öffentliche Schulen</t>
  </si>
  <si>
    <t>Private Schulen</t>
  </si>
  <si>
    <t>Schüler insgesamt</t>
  </si>
  <si>
    <t>Berufsschule</t>
  </si>
  <si>
    <t>Berufsschule-Teilzeit (Duales System)</t>
  </si>
  <si>
    <t>Berufsvorbereitungsjahr</t>
  </si>
  <si>
    <t>darunter</t>
  </si>
  <si>
    <t>zur Fachschulreife führende BFS</t>
  </si>
  <si>
    <t>Berufskolleg</t>
  </si>
  <si>
    <t>Berufsoberschule</t>
  </si>
  <si>
    <t>Berufliches Gymnasium</t>
  </si>
  <si>
    <t>Fachschule</t>
  </si>
  <si>
    <t>1) Schulen, die weder den öffentlichen noch den privaten Schulen zuzuordnen sind</t>
  </si>
  <si>
    <t>Tab. D2-7A: Teilnehmer nach Geschlecht und Ausländerstatus nach beruflichen Schulen im Schuljahr 2008/09 (Anzahl)</t>
  </si>
  <si>
    <t>Name</t>
  </si>
  <si>
    <t>Schüler
insge-
samt</t>
  </si>
  <si>
    <t>Walter-Eucken-Gymnasium und</t>
  </si>
  <si>
    <t>Kaufmännische Schulen I</t>
  </si>
  <si>
    <t>Max-Weber-Schule</t>
  </si>
  <si>
    <t>Kaufmännische Schulen II</t>
  </si>
  <si>
    <t>Walther-Rathenau-Gewerbeschule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</si>
</sst>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 #,##0;* \-_ #,##0;\-"/>
    <numFmt numFmtId="168" formatCode="0;;&quot;–&quot;"/>
    <numFmt numFmtId="169" formatCode="#\ ##0\ ;\-0;\–\ "/>
    <numFmt numFmtId="170" formatCode="0_ ;\-0\ "/>
    <numFmt numFmtId="171" formatCode="#,##0_ ;\-#,##0\ "/>
  </numFmts>
  <fonts count="45">
    <font>
      <sz val="11"/>
      <color indexed="8"/>
      <name val="Calibri"/>
      <family val="2"/>
    </font>
    <font>
      <sz val="10"/>
      <name val="Arial"/>
      <family val="2"/>
    </font>
    <font>
      <b/>
      <sz val="10"/>
      <name val="Calibri"/>
      <family val="2"/>
    </font>
    <font>
      <sz val="10"/>
      <name val="Calibri"/>
      <family val="2"/>
    </font>
    <font>
      <i/>
      <sz val="10"/>
      <name val="Calibri"/>
      <family val="2"/>
    </font>
    <font>
      <sz val="10"/>
      <color indexed="8"/>
      <name val="Calibri"/>
      <family val="2"/>
    </font>
    <font>
      <sz val="36"/>
      <color indexed="8"/>
      <name val="Calibri"/>
      <family val="2"/>
    </font>
    <font>
      <sz val="36"/>
      <color indexed="9"/>
      <name val="Calibri"/>
      <family val="2"/>
    </font>
    <font>
      <sz val="22"/>
      <color indexed="8"/>
      <name val="Calibri"/>
      <family val="2"/>
    </font>
    <font>
      <b/>
      <sz val="11"/>
      <color indexed="9"/>
      <name val="Calibri"/>
      <family val="2"/>
    </font>
    <font>
      <sz val="22"/>
      <name val="Calibri"/>
      <family val="2"/>
    </font>
    <font>
      <b/>
      <sz val="10"/>
      <color indexed="8"/>
      <name val="Calibri"/>
      <family val="2"/>
    </font>
    <font>
      <sz val="9"/>
      <name val="Calibri"/>
      <family val="2"/>
    </font>
    <font>
      <sz val="11"/>
      <color indexed="9"/>
      <name val="Calibri"/>
      <family val="2"/>
    </font>
    <font>
      <b/>
      <sz val="11"/>
      <color indexed="8"/>
      <name val="Calibri"/>
      <family val="2"/>
    </font>
    <font>
      <sz val="10"/>
      <color indexed="55"/>
      <name val="Calibri"/>
      <family val="2"/>
    </font>
    <font>
      <sz val="10"/>
      <color indexed="23"/>
      <name val="Calibri"/>
      <family val="2"/>
    </font>
    <font>
      <sz val="10"/>
      <color indexed="63"/>
      <name val="Calibri"/>
      <family val="2"/>
    </font>
    <font>
      <sz val="10"/>
      <color indexed="10"/>
      <name val="Calibri"/>
      <family val="2"/>
    </font>
    <font>
      <i/>
      <sz val="10"/>
      <color indexed="8"/>
      <name val="Calibri"/>
      <family val="2"/>
    </font>
    <font>
      <i/>
      <sz val="10"/>
      <name val="Arial"/>
      <family val="2"/>
    </font>
    <font>
      <vertAlign val="superscript"/>
      <sz val="10"/>
      <name val="Calibri"/>
      <family val="2"/>
    </font>
    <font>
      <b/>
      <sz val="11"/>
      <name val="Calibri"/>
      <family val="2"/>
    </font>
    <font>
      <sz val="11"/>
      <name val="Calibri"/>
      <family val="2"/>
    </font>
    <font>
      <b/>
      <vertAlign val="superscript"/>
      <sz val="8"/>
      <name val="Calibri"/>
      <family val="2"/>
    </font>
    <font>
      <sz val="9"/>
      <color indexed="8"/>
      <name val="Calibri"/>
      <family val="2"/>
    </font>
    <font>
      <b/>
      <sz val="9"/>
      <name val="Calibri"/>
      <family val="2"/>
    </font>
    <font>
      <b/>
      <sz val="11"/>
      <color indexed="56"/>
      <name val="Calibri"/>
      <family val="2"/>
    </font>
    <font>
      <u val="single"/>
      <sz val="11"/>
      <color indexed="56"/>
      <name val="Calibri"/>
      <family val="2"/>
    </font>
    <font>
      <sz val="10"/>
      <color indexed="56"/>
      <name val="Calibri"/>
      <family val="2"/>
    </font>
    <font>
      <u val="single"/>
      <sz val="11"/>
      <color indexed="36"/>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52"/>
      <name val="Calibri"/>
      <family val="2"/>
    </font>
    <font>
      <sz val="11"/>
      <color indexed="10"/>
      <name val="Calibri"/>
      <family val="2"/>
    </font>
    <font>
      <b/>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48"/>
        <bgColor indexed="64"/>
      </patternFill>
    </fill>
    <fill>
      <patternFill patternType="solid">
        <fgColor indexed="31"/>
        <bgColor indexed="64"/>
      </patternFill>
    </fill>
  </fills>
  <borders count="1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bottom/>
    </border>
    <border>
      <left/>
      <right style="thick">
        <color indexed="22"/>
      </right>
      <top/>
      <bottom/>
    </border>
    <border>
      <left style="thin">
        <color indexed="9"/>
      </left>
      <right style="thin">
        <color indexed="9"/>
      </right>
      <top/>
      <bottom style="thick">
        <color indexed="22"/>
      </bottom>
    </border>
    <border>
      <left/>
      <right style="thin">
        <color indexed="9"/>
      </right>
      <top/>
      <bottom/>
    </border>
    <border>
      <left/>
      <right style="thick">
        <color indexed="22"/>
      </right>
      <top/>
      <bottom style="thick">
        <color indexed="22"/>
      </bottom>
    </border>
    <border>
      <left/>
      <right style="medium">
        <color indexed="9"/>
      </right>
      <top/>
      <bottom/>
    </border>
    <border>
      <left style="medium">
        <color indexed="9"/>
      </left>
      <right style="thin">
        <color indexed="9"/>
      </right>
      <top/>
      <bottom/>
    </border>
    <border>
      <left style="thick">
        <color indexed="22"/>
      </left>
      <right style="medium">
        <color indexed="9"/>
      </right>
      <top/>
      <bottom/>
    </border>
    <border>
      <left style="thick">
        <color indexed="22"/>
      </left>
      <right style="medium">
        <color indexed="9"/>
      </right>
      <top/>
      <bottom style="thick">
        <color indexed="22"/>
      </bottom>
    </border>
    <border>
      <left/>
      <right style="medium">
        <color indexed="9"/>
      </right>
      <top/>
      <bottom style="thick">
        <color indexed="22"/>
      </bottom>
    </border>
    <border>
      <left style="medium">
        <color indexed="9"/>
      </left>
      <right style="thin">
        <color indexed="9"/>
      </right>
      <top/>
      <bottom style="thick">
        <color indexed="22"/>
      </bottom>
    </border>
    <border>
      <left style="thin">
        <color indexed="9"/>
      </left>
      <right/>
      <top/>
      <bottom/>
    </border>
    <border>
      <left style="thin">
        <color indexed="9"/>
      </left>
      <right style="thick">
        <color indexed="22"/>
      </right>
      <top/>
      <bottom/>
    </border>
    <border>
      <left/>
      <right style="thin">
        <color indexed="9"/>
      </right>
      <top/>
      <bottom style="thick">
        <color indexed="22"/>
      </bottom>
    </border>
    <border>
      <left style="thick">
        <color indexed="9"/>
      </left>
      <right style="thick">
        <color indexed="9"/>
      </right>
      <top/>
      <bottom/>
    </border>
    <border>
      <left style="thin">
        <color indexed="9"/>
      </left>
      <right style="thick">
        <color indexed="22"/>
      </right>
      <top/>
      <bottom style="thick">
        <color indexed="22"/>
      </bottom>
    </border>
    <border>
      <left style="thin">
        <color indexed="9"/>
      </left>
      <right style="medium">
        <color indexed="9"/>
      </right>
      <top/>
      <bottom/>
    </border>
    <border>
      <left style="thin">
        <color indexed="9"/>
      </left>
      <right style="medium">
        <color indexed="9"/>
      </right>
      <top/>
      <bottom style="thick">
        <color indexed="22"/>
      </bottom>
    </border>
    <border>
      <left/>
      <right style="thick">
        <color indexed="22"/>
      </right>
      <top style="thick">
        <color indexed="22"/>
      </top>
      <bottom/>
    </border>
    <border>
      <left style="medium">
        <color indexed="9"/>
      </left>
      <right style="thin">
        <color indexed="9"/>
      </right>
      <top style="thick">
        <color indexed="22"/>
      </top>
      <bottom/>
    </border>
    <border>
      <left style="medium">
        <color indexed="9"/>
      </left>
      <right style="medium">
        <color indexed="9"/>
      </right>
      <top/>
      <bottom/>
    </border>
    <border>
      <left style="thin">
        <color indexed="9"/>
      </left>
      <right/>
      <top/>
      <bottom style="thin">
        <color indexed="9"/>
      </bottom>
    </border>
    <border>
      <left/>
      <right style="thin">
        <color indexed="9"/>
      </right>
      <top style="thin">
        <color indexed="9"/>
      </top>
      <bottom/>
    </border>
    <border>
      <left style="thick">
        <color indexed="22"/>
      </left>
      <right/>
      <top/>
      <bottom/>
    </border>
    <border>
      <left style="thin">
        <color indexed="9"/>
      </left>
      <right style="thin">
        <color indexed="9"/>
      </right>
      <top/>
      <bottom style="thick">
        <color indexed="9"/>
      </bottom>
    </border>
    <border>
      <left style="thin">
        <color indexed="9"/>
      </left>
      <right style="thick">
        <color indexed="22"/>
      </right>
      <top/>
      <bottom style="thick">
        <color indexed="9"/>
      </bottom>
    </border>
    <border>
      <left style="thick">
        <color indexed="9"/>
      </left>
      <right style="thick">
        <color indexed="9"/>
      </right>
      <top/>
      <bottom style="thick">
        <color indexed="22"/>
      </bottom>
    </border>
    <border>
      <left style="thick">
        <color indexed="22"/>
      </left>
      <right style="thick">
        <color indexed="22"/>
      </right>
      <top/>
      <bottom/>
    </border>
    <border>
      <left style="thick">
        <color indexed="22"/>
      </left>
      <right style="thin">
        <color indexed="9"/>
      </right>
      <top/>
      <bottom style="thick">
        <color indexed="22"/>
      </bottom>
    </border>
    <border>
      <left/>
      <right/>
      <top style="thick">
        <color indexed="22"/>
      </top>
      <bottom/>
    </border>
    <border>
      <left style="thin">
        <color indexed="9"/>
      </left>
      <right/>
      <top style="thin">
        <color indexed="9"/>
      </top>
      <bottom/>
    </border>
    <border>
      <left/>
      <right/>
      <top style="thin">
        <color indexed="9"/>
      </top>
      <bottom/>
    </border>
    <border>
      <left style="thin">
        <color indexed="9"/>
      </left>
      <right style="thin">
        <color indexed="9"/>
      </right>
      <top style="thin">
        <color indexed="9"/>
      </top>
      <bottom/>
    </border>
    <border>
      <left style="thick">
        <color indexed="22"/>
      </left>
      <right style="medium">
        <color indexed="9"/>
      </right>
      <top style="thin">
        <color indexed="9"/>
      </top>
      <bottom/>
    </border>
    <border>
      <left style="thin">
        <color indexed="9"/>
      </left>
      <right style="thick">
        <color indexed="22"/>
      </right>
      <top style="thin">
        <color indexed="9"/>
      </top>
      <bottom/>
    </border>
    <border>
      <left style="thick">
        <color indexed="22"/>
      </left>
      <right style="medium">
        <color indexed="9"/>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ck">
        <color indexed="22"/>
      </bottom>
    </border>
    <border>
      <left style="thin">
        <color indexed="9"/>
      </left>
      <right style="thick">
        <color indexed="22"/>
      </right>
      <top style="thin">
        <color indexed="9"/>
      </top>
      <bottom style="thick">
        <color indexed="22"/>
      </bottom>
    </border>
    <border>
      <left/>
      <right style="thick">
        <color indexed="22"/>
      </right>
      <top style="thin">
        <color indexed="9"/>
      </top>
      <bottom/>
    </border>
    <border>
      <left/>
      <right style="thick">
        <color indexed="22"/>
      </right>
      <top style="thin">
        <color indexed="9"/>
      </top>
      <bottom style="thick">
        <color indexed="22"/>
      </bottom>
    </border>
    <border>
      <left style="medium">
        <color indexed="9"/>
      </left>
      <right style="thin">
        <color indexed="9"/>
      </right>
      <top style="thin">
        <color indexed="9"/>
      </top>
      <bottom style="thick">
        <color indexed="22"/>
      </bottom>
    </border>
    <border>
      <left style="medium">
        <color indexed="9"/>
      </left>
      <right style="thin">
        <color indexed="9"/>
      </right>
      <top style="thin">
        <color indexed="9"/>
      </top>
      <bottom/>
    </border>
    <border>
      <left style="thin">
        <color indexed="9"/>
      </left>
      <right style="thin">
        <color indexed="9"/>
      </right>
      <top/>
      <bottom style="thin">
        <color indexed="9"/>
      </bottom>
    </border>
    <border>
      <left style="medium">
        <color indexed="9"/>
      </left>
      <right style="thin">
        <color indexed="9"/>
      </right>
      <top/>
      <bottom style="thin">
        <color indexed="9"/>
      </bottom>
    </border>
    <border>
      <left style="thin">
        <color indexed="9"/>
      </left>
      <right/>
      <top style="thin">
        <color indexed="9"/>
      </top>
      <bottom style="thick">
        <color indexed="22"/>
      </bottom>
    </border>
    <border>
      <left/>
      <right style="thin">
        <color indexed="9"/>
      </right>
      <top/>
      <bottom style="medium">
        <color indexed="9"/>
      </bottom>
    </border>
    <border>
      <left style="thin">
        <color indexed="9"/>
      </left>
      <right style="thin">
        <color indexed="9"/>
      </right>
      <top/>
      <bottom style="medium">
        <color indexed="9"/>
      </bottom>
    </border>
    <border>
      <left style="thin">
        <color indexed="9"/>
      </left>
      <right/>
      <top/>
      <bottom style="medium">
        <color indexed="9"/>
      </bottom>
    </border>
    <border>
      <left style="medium">
        <color indexed="9"/>
      </left>
      <right style="thin">
        <color indexed="9"/>
      </right>
      <top/>
      <bottom style="medium">
        <color indexed="9"/>
      </bottom>
    </border>
    <border>
      <left style="thick">
        <color indexed="22"/>
      </left>
      <right style="medium">
        <color indexed="9"/>
      </right>
      <top/>
      <bottom style="medium">
        <color indexed="9"/>
      </bottom>
    </border>
    <border>
      <left style="thin">
        <color indexed="9"/>
      </left>
      <right style="thick">
        <color indexed="22"/>
      </right>
      <top/>
      <bottom style="medium">
        <color indexed="9"/>
      </bottom>
    </border>
    <border>
      <left style="thin">
        <color indexed="9"/>
      </left>
      <right/>
      <top/>
      <bottom style="thick">
        <color indexed="22"/>
      </bottom>
    </border>
    <border>
      <left style="thick">
        <color indexed="22"/>
      </left>
      <right style="thin">
        <color indexed="9"/>
      </right>
      <top/>
      <bottom/>
    </border>
    <border>
      <left/>
      <right style="medium">
        <color indexed="9"/>
      </right>
      <top style="thick">
        <color indexed="22"/>
      </top>
      <bottom/>
    </border>
    <border>
      <left/>
      <right style="medium">
        <color indexed="9"/>
      </right>
      <top/>
      <bottom style="medium">
        <color indexed="9"/>
      </bottom>
    </border>
    <border>
      <left/>
      <right style="medium">
        <color indexed="9"/>
      </right>
      <top/>
      <bottom style="thin">
        <color indexed="9"/>
      </bottom>
    </border>
    <border>
      <left style="thin">
        <color indexed="9"/>
      </left>
      <right style="thick">
        <color indexed="22"/>
      </right>
      <top/>
      <bottom style="thin">
        <color indexed="9"/>
      </bottom>
    </border>
    <border>
      <left style="medium">
        <color indexed="9"/>
      </left>
      <right style="thick">
        <color indexed="22"/>
      </right>
      <top/>
      <bottom/>
    </border>
    <border>
      <left/>
      <right style="thick">
        <color indexed="22"/>
      </right>
      <top/>
      <bottom style="medium">
        <color indexed="9"/>
      </bottom>
    </border>
    <border>
      <left style="medium">
        <color indexed="9"/>
      </left>
      <right style="thick">
        <color indexed="22"/>
      </right>
      <top/>
      <bottom style="thick">
        <color indexed="22"/>
      </bottom>
    </border>
    <border>
      <left style="medium">
        <color indexed="9"/>
      </left>
      <right/>
      <top/>
      <bottom/>
    </border>
    <border>
      <left style="thick">
        <color indexed="22"/>
      </left>
      <right style="medium">
        <color indexed="9"/>
      </right>
      <top style="thick">
        <color indexed="22"/>
      </top>
      <bottom/>
    </border>
    <border>
      <left/>
      <right style="thin">
        <color indexed="9"/>
      </right>
      <top style="thick">
        <color indexed="22"/>
      </top>
      <bottom/>
    </border>
    <border>
      <left style="thin">
        <color indexed="9"/>
      </left>
      <right/>
      <top style="thick">
        <color indexed="22"/>
      </top>
      <bottom/>
    </border>
    <border>
      <left style="thin">
        <color indexed="9"/>
      </left>
      <right style="thin">
        <color indexed="9"/>
      </right>
      <top style="thick">
        <color indexed="22"/>
      </top>
      <bottom/>
    </border>
    <border>
      <left style="medium">
        <color indexed="9"/>
      </left>
      <right/>
      <top style="thick">
        <color indexed="22"/>
      </top>
      <bottom/>
    </border>
    <border>
      <left style="thick">
        <color indexed="22"/>
      </left>
      <right/>
      <top style="thick">
        <color indexed="22"/>
      </top>
      <bottom/>
    </border>
    <border>
      <left style="thick">
        <color indexed="22"/>
      </left>
      <right style="thin">
        <color indexed="9"/>
      </right>
      <top style="thick">
        <color indexed="22"/>
      </top>
      <bottom/>
    </border>
    <border>
      <left style="thick">
        <color indexed="22"/>
      </left>
      <right/>
      <top/>
      <bottom style="thick">
        <color indexed="22"/>
      </bottom>
    </border>
    <border>
      <left style="medium">
        <color indexed="9"/>
      </left>
      <right style="thick">
        <color indexed="22"/>
      </right>
      <top style="thick">
        <color indexed="22"/>
      </top>
      <bottom/>
    </border>
    <border>
      <left style="medium">
        <color indexed="9"/>
      </left>
      <right style="medium">
        <color indexed="9"/>
      </right>
      <top style="thick">
        <color indexed="22"/>
      </top>
      <bottom/>
    </border>
    <border>
      <left style="thin">
        <color indexed="9"/>
      </left>
      <right style="medium">
        <color indexed="9"/>
      </right>
      <top style="thick">
        <color indexed="22"/>
      </top>
      <bottom/>
    </border>
    <border>
      <left/>
      <right>
        <color indexed="63"/>
      </right>
      <top style="thick">
        <color indexed="22"/>
      </top>
      <bottom/>
    </border>
    <border>
      <left>
        <color indexed="63"/>
      </left>
      <right>
        <color indexed="63"/>
      </right>
      <top style="thick">
        <color indexed="22"/>
      </top>
      <bottom/>
    </border>
    <border>
      <left>
        <color indexed="63"/>
      </left>
      <right/>
      <top style="thick">
        <color indexed="22"/>
      </top>
      <bottom/>
    </border>
    <border>
      <left style="thick">
        <color indexed="22"/>
      </left>
      <right>
        <color indexed="63"/>
      </right>
      <top/>
      <bottom/>
    </border>
    <border>
      <left>
        <color indexed="63"/>
      </left>
      <right style="medium">
        <color indexed="9"/>
      </right>
      <top/>
      <bottom/>
    </border>
    <border>
      <left style="thin">
        <color indexed="9"/>
      </left>
      <right style="thick">
        <color indexed="22"/>
      </right>
      <top style="thick">
        <color indexed="22"/>
      </top>
      <bottom/>
    </border>
    <border>
      <left style="thin">
        <color indexed="9"/>
      </left>
      <right style="thin">
        <color indexed="9"/>
      </right>
      <top/>
      <bottom>
        <color indexed="63"/>
      </bottom>
    </border>
    <border>
      <left/>
      <right style="thin">
        <color indexed="9"/>
      </right>
      <top/>
      <bottom>
        <color indexed="63"/>
      </bottom>
    </border>
    <border>
      <left style="thick">
        <color indexed="2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22"/>
      </right>
      <top>
        <color indexed="63"/>
      </top>
      <bottom>
        <color indexed="63"/>
      </bottom>
    </border>
    <border>
      <left style="thick">
        <color indexed="22"/>
      </left>
      <right style="thin">
        <color indexed="9"/>
      </right>
      <top>
        <color indexed="63"/>
      </top>
      <bottom style="thick">
        <color indexed="22"/>
      </bottom>
    </border>
    <border>
      <left style="thin">
        <color indexed="9"/>
      </left>
      <right style="thin">
        <color indexed="9"/>
      </right>
      <top>
        <color indexed="63"/>
      </top>
      <bottom style="thick">
        <color indexed="22"/>
      </bottom>
    </border>
    <border>
      <left style="thin">
        <color indexed="9"/>
      </left>
      <right style="thick">
        <color indexed="22"/>
      </right>
      <top>
        <color indexed="63"/>
      </top>
      <bottom style="thick">
        <color indexed="22"/>
      </bottom>
    </border>
    <border>
      <left style="thick">
        <color indexed="9"/>
      </left>
      <right/>
      <top/>
      <bottom/>
    </border>
    <border>
      <left style="thick">
        <color indexed="9"/>
      </left>
      <right/>
      <top/>
      <bottom style="thick">
        <color indexed="22"/>
      </bottom>
    </border>
    <border>
      <left/>
      <right style="thick">
        <color indexed="9"/>
      </right>
      <top style="thick">
        <color indexed="22"/>
      </top>
      <bottom/>
    </border>
    <border>
      <left style="thick">
        <color indexed="9"/>
      </left>
      <right style="thick">
        <color indexed="9"/>
      </right>
      <top style="thick">
        <color indexed="22"/>
      </top>
      <bottom/>
    </border>
    <border>
      <left style="thick">
        <color indexed="9"/>
      </left>
      <right style="thick">
        <color indexed="22"/>
      </right>
      <top style="thick">
        <color indexed="22"/>
      </top>
      <bottom/>
    </border>
    <border>
      <left/>
      <right style="thick">
        <color indexed="9"/>
      </right>
      <top/>
      <bottom/>
    </border>
    <border>
      <left style="thick">
        <color indexed="9"/>
      </left>
      <right style="thin">
        <color indexed="9"/>
      </right>
      <top/>
      <bottom/>
    </border>
    <border>
      <left style="thick">
        <color indexed="9"/>
      </left>
      <right style="thick">
        <color indexed="22"/>
      </right>
      <top/>
      <bottom/>
    </border>
    <border>
      <left/>
      <right/>
      <top/>
      <bottom style="thick">
        <color indexed="9"/>
      </bottom>
    </border>
    <border>
      <left style="thick">
        <color indexed="22"/>
      </left>
      <right style="thick">
        <color indexed="9"/>
      </right>
      <top/>
      <bottom/>
    </border>
    <border>
      <left style="thick">
        <color indexed="22"/>
      </left>
      <right style="thick">
        <color indexed="9"/>
      </right>
      <top/>
      <bottom style="thick">
        <color indexed="22"/>
      </bottom>
    </border>
    <border>
      <left style="medium">
        <color indexed="9"/>
      </left>
      <right style="thick">
        <color indexed="9"/>
      </right>
      <top/>
      <bottom/>
    </border>
    <border>
      <left style="thin">
        <color indexed="9"/>
      </left>
      <right style="thick">
        <color indexed="9"/>
      </right>
      <top/>
      <bottom/>
    </border>
    <border>
      <left style="thick">
        <color indexed="22"/>
      </left>
      <right style="thin">
        <color indexed="9"/>
      </right>
      <top style="thick">
        <color indexed="22"/>
      </top>
      <bottom>
        <color indexed="63"/>
      </bottom>
    </border>
    <border>
      <left style="thin">
        <color indexed="9"/>
      </left>
      <right style="thin">
        <color indexed="9"/>
      </right>
      <top style="thick">
        <color indexed="22"/>
      </top>
      <bottom>
        <color indexed="63"/>
      </bottom>
    </border>
    <border>
      <left style="thin">
        <color indexed="9"/>
      </left>
      <right style="thick">
        <color indexed="22"/>
      </right>
      <top style="thick">
        <color indexed="22"/>
      </top>
      <bottom>
        <color indexed="63"/>
      </bottom>
    </border>
    <border>
      <left style="thick">
        <color indexed="22"/>
      </left>
      <right/>
      <top/>
      <bottom style="medium">
        <color indexed="9"/>
      </bottom>
    </border>
    <border>
      <left/>
      <right/>
      <top/>
      <bottom style="medium">
        <color indexed="9"/>
      </bottom>
    </border>
    <border>
      <left/>
      <right/>
      <top/>
      <bottom style="thin">
        <color indexed="9"/>
      </bottom>
    </border>
    <border>
      <left style="thick">
        <color indexed="22"/>
      </left>
      <right style="thin">
        <color indexed="9"/>
      </right>
      <top style="thin">
        <color indexed="9"/>
      </top>
      <bottom/>
    </border>
    <border>
      <left style="thick">
        <color indexed="22"/>
      </left>
      <right style="thin">
        <color indexed="9"/>
      </right>
      <top/>
      <bottom style="thin">
        <color indexed="9"/>
      </bottom>
    </border>
    <border>
      <left/>
      <right style="thin">
        <color indexed="9"/>
      </right>
      <top/>
      <bottom style="thin">
        <color indexed="9"/>
      </bottom>
    </border>
    <border>
      <left style="medium">
        <color indexed="9"/>
      </left>
      <right/>
      <top/>
      <bottom style="thick">
        <color indexed="22"/>
      </bottom>
    </border>
    <border diagonalUp="1" diagonalDown="1">
      <left style="thin">
        <color indexed="9"/>
      </left>
      <right/>
      <top/>
      <bottom style="thin">
        <color indexed="9"/>
      </bottom>
      <diagonal style="thick">
        <color indexed="22"/>
      </diagonal>
    </border>
    <border diagonalUp="1" diagonalDown="1">
      <left/>
      <right/>
      <top/>
      <bottom style="thin">
        <color indexed="9"/>
      </bottom>
      <diagonal style="thick">
        <color indexed="22"/>
      </diagonal>
    </border>
    <border diagonalUp="1" diagonalDown="1">
      <left/>
      <right style="thick">
        <color indexed="22"/>
      </right>
      <top/>
      <bottom style="thin">
        <color indexed="9"/>
      </bottom>
      <diagonal style="thick">
        <color indexed="22"/>
      </diagonal>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23" borderId="9" applyNumberFormat="0" applyAlignment="0" applyProtection="0"/>
  </cellStyleXfs>
  <cellXfs count="1608">
    <xf numFmtId="0" fontId="0" fillId="0" borderId="0" xfId="0"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164" fontId="3" fillId="24" borderId="10" xfId="53" applyNumberFormat="1" applyFont="1" applyFill="1" applyBorder="1" applyAlignment="1">
      <alignment horizontal="right" vertical="center" indent="2"/>
      <protection/>
    </xf>
    <xf numFmtId="164" fontId="3" fillId="24" borderId="12" xfId="53" applyNumberFormat="1" applyFont="1" applyFill="1" applyBorder="1" applyAlignment="1">
      <alignment horizontal="right" vertical="center" indent="2"/>
      <protection/>
    </xf>
    <xf numFmtId="0" fontId="3" fillId="0" borderId="0" xfId="53" applyFont="1">
      <alignment/>
      <protection/>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5" borderId="0" xfId="53" applyFont="1" applyFill="1" applyBorder="1" applyAlignment="1">
      <alignment horizontal="center" vertical="center" wrapText="1"/>
      <protection/>
    </xf>
    <xf numFmtId="0" fontId="3" fillId="25" borderId="10" xfId="53" applyFont="1" applyFill="1" applyBorder="1" applyAlignment="1">
      <alignment horizontal="center" vertical="center" wrapText="1"/>
      <protection/>
    </xf>
    <xf numFmtId="0" fontId="3" fillId="25" borderId="11" xfId="53" applyFont="1" applyFill="1" applyBorder="1" applyAlignment="1">
      <alignment horizontal="center" vertical="center" wrapText="1"/>
      <protection/>
    </xf>
    <xf numFmtId="0" fontId="3" fillId="20" borderId="13" xfId="53" applyFont="1" applyFill="1" applyBorder="1" applyAlignment="1">
      <alignment horizontal="center" vertical="center"/>
      <protection/>
    </xf>
    <xf numFmtId="0" fontId="3" fillId="20" borderId="10" xfId="53" applyFont="1" applyFill="1" applyBorder="1" applyAlignment="1">
      <alignment horizontal="center" vertical="center"/>
      <protection/>
    </xf>
    <xf numFmtId="164" fontId="3" fillId="24" borderId="11" xfId="53" applyNumberFormat="1" applyFont="1" applyFill="1" applyBorder="1" applyAlignment="1">
      <alignment horizontal="right" vertical="center" indent="2"/>
      <protection/>
    </xf>
    <xf numFmtId="164" fontId="3" fillId="24" borderId="14" xfId="53" applyNumberFormat="1" applyFont="1" applyFill="1" applyBorder="1" applyAlignment="1">
      <alignment horizontal="right" vertical="center" indent="2"/>
      <protection/>
    </xf>
    <xf numFmtId="3" fontId="4" fillId="0" borderId="0" xfId="0" applyNumberFormat="1" applyFont="1" applyBorder="1" applyAlignment="1">
      <alignment horizontal="right"/>
    </xf>
    <xf numFmtId="0" fontId="5" fillId="0" borderId="0" xfId="0" applyFont="1" applyAlignment="1">
      <alignment/>
    </xf>
    <xf numFmtId="0" fontId="5" fillId="24" borderId="13" xfId="0" applyFont="1" applyFill="1" applyBorder="1" applyAlignment="1">
      <alignment horizontal="right" vertical="center" indent="1"/>
    </xf>
    <xf numFmtId="0" fontId="3" fillId="24" borderId="13" xfId="53" applyFont="1" applyFill="1" applyBorder="1" applyAlignment="1">
      <alignment horizontal="right" vertical="center" indent="1"/>
      <protection/>
    </xf>
    <xf numFmtId="0" fontId="3" fillId="8" borderId="15"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0" fontId="3" fillId="0" borderId="0" xfId="0" applyFont="1" applyBorder="1" applyAlignment="1">
      <alignment/>
    </xf>
    <xf numFmtId="0" fontId="3" fillId="0" borderId="0" xfId="53" applyFont="1" applyBorder="1">
      <alignment/>
      <protection/>
    </xf>
    <xf numFmtId="0" fontId="3" fillId="8" borderId="16" xfId="53" applyFont="1" applyFill="1" applyBorder="1" applyAlignment="1">
      <alignment horizontal="center" vertical="center" wrapText="1"/>
      <protection/>
    </xf>
    <xf numFmtId="0" fontId="3" fillId="8" borderId="13" xfId="53" applyFont="1" applyFill="1" applyBorder="1" applyAlignment="1">
      <alignment horizontal="center" vertical="center" wrapText="1"/>
      <protection/>
    </xf>
    <xf numFmtId="0" fontId="3" fillId="8" borderId="17" xfId="53" applyFont="1" applyFill="1" applyBorder="1" applyAlignment="1">
      <alignment horizontal="center" vertical="center" wrapText="1"/>
      <protection/>
    </xf>
    <xf numFmtId="0" fontId="3" fillId="8" borderId="18" xfId="53" applyFont="1" applyFill="1" applyBorder="1" applyAlignment="1">
      <alignment horizontal="center" vertical="center" wrapText="1"/>
      <protection/>
    </xf>
    <xf numFmtId="0" fontId="2" fillId="0" borderId="0" xfId="53" applyFont="1">
      <alignment/>
      <protection/>
    </xf>
    <xf numFmtId="0" fontId="3" fillId="8" borderId="0" xfId="53" applyFont="1" applyFill="1" applyBorder="1" applyAlignment="1">
      <alignment horizontal="center" vertical="center" wrapText="1"/>
      <protection/>
    </xf>
    <xf numFmtId="0" fontId="0" fillId="0" borderId="0" xfId="0" applyAlignment="1">
      <alignment horizontal="left" vertical="center" indent="1"/>
    </xf>
    <xf numFmtId="0" fontId="2" fillId="0" borderId="0" xfId="53" applyFont="1" applyBorder="1" applyAlignment="1">
      <alignment wrapText="1"/>
      <protection/>
    </xf>
    <xf numFmtId="0" fontId="3" fillId="8" borderId="16" xfId="53" applyFont="1" applyFill="1" applyBorder="1" applyAlignment="1">
      <alignment horizontal="center" wrapText="1"/>
      <protection/>
    </xf>
    <xf numFmtId="0" fontId="3" fillId="8" borderId="13" xfId="53" applyFont="1" applyFill="1" applyBorder="1" applyAlignment="1">
      <alignment horizontal="center" wrapText="1"/>
      <protection/>
    </xf>
    <xf numFmtId="0" fontId="3" fillId="8" borderId="10" xfId="53" applyFont="1" applyFill="1" applyBorder="1" applyAlignment="1">
      <alignment horizontal="center" wrapText="1"/>
      <protection/>
    </xf>
    <xf numFmtId="0" fontId="3" fillId="8" borderId="11" xfId="53" applyFont="1" applyFill="1" applyBorder="1" applyAlignment="1">
      <alignment horizontal="center" wrapText="1"/>
      <protection/>
    </xf>
    <xf numFmtId="164" fontId="12" fillId="24" borderId="16" xfId="0" applyNumberFormat="1" applyFont="1" applyFill="1" applyBorder="1" applyAlignment="1">
      <alignment horizontal="right" indent="2"/>
    </xf>
    <xf numFmtId="164" fontId="12" fillId="24" borderId="10" xfId="0" applyNumberFormat="1" applyFont="1" applyFill="1" applyBorder="1" applyAlignment="1">
      <alignment horizontal="right" indent="2"/>
    </xf>
    <xf numFmtId="164" fontId="12" fillId="24" borderId="11" xfId="0" applyNumberFormat="1" applyFont="1" applyFill="1" applyBorder="1" applyAlignment="1">
      <alignment horizontal="right" indent="2"/>
    </xf>
    <xf numFmtId="164" fontId="3" fillId="24" borderId="16" xfId="53" applyNumberFormat="1" applyFont="1" applyFill="1" applyBorder="1" applyAlignment="1">
      <alignment horizontal="right" indent="2"/>
      <protection/>
    </xf>
    <xf numFmtId="164" fontId="3" fillId="24" borderId="10" xfId="53" applyNumberFormat="1" applyFont="1" applyFill="1" applyBorder="1" applyAlignment="1">
      <alignment horizontal="right" indent="2"/>
      <protection/>
    </xf>
    <xf numFmtId="164" fontId="3" fillId="24" borderId="11" xfId="53" applyNumberFormat="1" applyFont="1" applyFill="1" applyBorder="1" applyAlignment="1">
      <alignment horizontal="right" indent="2"/>
      <protection/>
    </xf>
    <xf numFmtId="0" fontId="3" fillId="8" borderId="19" xfId="53" applyFont="1" applyFill="1" applyBorder="1" applyAlignment="1">
      <alignment horizontal="center" vertical="center" wrapText="1"/>
      <protection/>
    </xf>
    <xf numFmtId="164" fontId="12" fillId="24" borderId="20" xfId="0" applyNumberFormat="1" applyFont="1" applyFill="1" applyBorder="1" applyAlignment="1">
      <alignment horizontal="right" indent="2"/>
    </xf>
    <xf numFmtId="164" fontId="12" fillId="24" borderId="12" xfId="0" applyNumberFormat="1" applyFont="1" applyFill="1" applyBorder="1" applyAlignment="1">
      <alignment horizontal="right" indent="2"/>
    </xf>
    <xf numFmtId="164" fontId="12" fillId="24" borderId="14" xfId="0" applyNumberFormat="1" applyFont="1" applyFill="1" applyBorder="1" applyAlignment="1">
      <alignment horizontal="right" indent="2"/>
    </xf>
    <xf numFmtId="0" fontId="3" fillId="8" borderId="21"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3" fillId="20" borderId="16" xfId="53" applyFont="1" applyFill="1" applyBorder="1" applyAlignment="1">
      <alignment horizontal="center" vertical="center"/>
      <protection/>
    </xf>
    <xf numFmtId="0" fontId="3" fillId="24" borderId="16" xfId="53" applyFont="1" applyFill="1" applyBorder="1" applyAlignment="1">
      <alignment horizontal="right" vertical="center" indent="1"/>
      <protection/>
    </xf>
    <xf numFmtId="0" fontId="3" fillId="24" borderId="10" xfId="53" applyFont="1" applyFill="1" applyBorder="1" applyAlignment="1">
      <alignment horizontal="right" vertical="center" indent="1"/>
      <protection/>
    </xf>
    <xf numFmtId="0" fontId="3" fillId="24" borderId="11" xfId="53" applyFont="1" applyFill="1" applyBorder="1" applyAlignment="1">
      <alignment horizontal="right" vertical="center" indent="1"/>
      <protection/>
    </xf>
    <xf numFmtId="165" fontId="3" fillId="24" borderId="10" xfId="0" applyNumberFormat="1" applyFont="1" applyFill="1" applyBorder="1" applyAlignment="1">
      <alignment horizontal="right" vertical="center" indent="1"/>
    </xf>
    <xf numFmtId="164" fontId="3" fillId="24" borderId="10" xfId="53" applyNumberFormat="1" applyFont="1" applyFill="1" applyBorder="1" applyAlignment="1">
      <alignment horizontal="right" vertical="center" indent="1"/>
      <protection/>
    </xf>
    <xf numFmtId="164" fontId="3" fillId="24" borderId="11" xfId="53" applyNumberFormat="1" applyFont="1" applyFill="1" applyBorder="1" applyAlignment="1">
      <alignment horizontal="right" vertical="center" indent="1"/>
      <protection/>
    </xf>
    <xf numFmtId="0" fontId="3" fillId="24" borderId="20" xfId="53" applyFont="1" applyFill="1" applyBorder="1" applyAlignment="1">
      <alignment horizontal="right" vertical="center" indent="1"/>
      <protection/>
    </xf>
    <xf numFmtId="0" fontId="3" fillId="24" borderId="23" xfId="53" applyFont="1" applyFill="1" applyBorder="1" applyAlignment="1">
      <alignment horizontal="right" vertical="center" indent="1"/>
      <protection/>
    </xf>
    <xf numFmtId="0" fontId="3" fillId="24" borderId="12" xfId="53" applyFont="1" applyFill="1" applyBorder="1" applyAlignment="1">
      <alignment horizontal="right" vertical="center" indent="1"/>
      <protection/>
    </xf>
    <xf numFmtId="165" fontId="3" fillId="24" borderId="12" xfId="0" applyNumberFormat="1" applyFont="1" applyFill="1" applyBorder="1" applyAlignment="1">
      <alignment horizontal="right" vertical="center" indent="1"/>
    </xf>
    <xf numFmtId="164" fontId="3" fillId="24" borderId="12" xfId="53" applyNumberFormat="1" applyFont="1" applyFill="1" applyBorder="1" applyAlignment="1">
      <alignment horizontal="right" vertical="center" indent="1"/>
      <protection/>
    </xf>
    <xf numFmtId="164" fontId="3" fillId="24" borderId="14" xfId="53" applyNumberFormat="1" applyFont="1" applyFill="1" applyBorder="1" applyAlignment="1">
      <alignment horizontal="right" vertical="center" indent="1"/>
      <protection/>
    </xf>
    <xf numFmtId="0" fontId="3" fillId="20" borderId="22" xfId="53" applyFont="1" applyFill="1" applyBorder="1" applyAlignment="1">
      <alignment horizontal="center" vertical="center"/>
      <protection/>
    </xf>
    <xf numFmtId="0" fontId="5" fillId="20" borderId="0" xfId="53" applyFont="1" applyFill="1" applyBorder="1" applyAlignment="1">
      <alignment horizontal="center" vertical="center" wrapText="1"/>
      <protection/>
    </xf>
    <xf numFmtId="0" fontId="5" fillId="20" borderId="10" xfId="53" applyFont="1" applyFill="1" applyBorder="1" applyAlignment="1">
      <alignment horizontal="center" vertical="center" wrapText="1"/>
      <protection/>
    </xf>
    <xf numFmtId="0" fontId="5" fillId="20" borderId="21" xfId="53" applyFont="1" applyFill="1" applyBorder="1" applyAlignment="1">
      <alignment horizontal="center" vertical="center" wrapText="1"/>
      <protection/>
    </xf>
    <xf numFmtId="0" fontId="5" fillId="20" borderId="21"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xf>
    <xf numFmtId="0" fontId="4" fillId="0" borderId="0" xfId="0" applyFont="1" applyBorder="1" applyAlignment="1">
      <alignment horizontal="left"/>
    </xf>
    <xf numFmtId="2" fontId="5" fillId="20" borderId="22" xfId="0" applyNumberFormat="1" applyFont="1" applyFill="1" applyBorder="1" applyAlignment="1">
      <alignment horizontal="center" vertical="center" wrapText="1"/>
    </xf>
    <xf numFmtId="0" fontId="5" fillId="0" borderId="0" xfId="0" applyFont="1" applyBorder="1" applyAlignment="1">
      <alignment/>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4" borderId="10" xfId="0" applyFont="1" applyFill="1" applyBorder="1" applyAlignment="1">
      <alignment horizontal="center" vertical="center"/>
    </xf>
    <xf numFmtId="164" fontId="3" fillId="24" borderId="10" xfId="51" applyNumberFormat="1" applyFont="1" applyFill="1" applyBorder="1" applyAlignment="1">
      <alignment horizontal="center" vertical="center"/>
    </xf>
    <xf numFmtId="1" fontId="5" fillId="24" borderId="10" xfId="0" applyNumberFormat="1" applyFont="1" applyFill="1" applyBorder="1" applyAlignment="1">
      <alignment horizontal="center" vertical="center"/>
    </xf>
    <xf numFmtId="2" fontId="5" fillId="20" borderId="16" xfId="0" applyNumberFormat="1" applyFont="1" applyFill="1" applyBorder="1" applyAlignment="1">
      <alignment horizontal="center" vertical="center" wrapText="1"/>
    </xf>
    <xf numFmtId="164" fontId="3" fillId="24" borderId="22" xfId="51" applyNumberFormat="1" applyFont="1" applyFill="1" applyBorder="1" applyAlignment="1">
      <alignment horizontal="center" vertical="center"/>
    </xf>
    <xf numFmtId="0" fontId="3" fillId="24" borderId="12" xfId="0" applyFont="1" applyFill="1" applyBorder="1" applyAlignment="1">
      <alignment horizontal="center" vertical="center"/>
    </xf>
    <xf numFmtId="164" fontId="3" fillId="24" borderId="12" xfId="51" applyNumberFormat="1" applyFont="1" applyFill="1" applyBorder="1" applyAlignment="1">
      <alignment horizontal="center" vertical="center"/>
    </xf>
    <xf numFmtId="164" fontId="3" fillId="24" borderId="25" xfId="51" applyNumberFormat="1" applyFont="1" applyFill="1" applyBorder="1" applyAlignment="1">
      <alignment horizontal="center" vertical="center"/>
    </xf>
    <xf numFmtId="0" fontId="3" fillId="25" borderId="18"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2" xfId="0" applyFont="1" applyFill="1" applyBorder="1" applyAlignment="1">
      <alignment horizontal="center" vertical="center" wrapText="1"/>
    </xf>
    <xf numFmtId="1" fontId="5" fillId="27" borderId="16" xfId="0" applyNumberFormat="1" applyFont="1" applyFill="1" applyBorder="1" applyAlignment="1">
      <alignment horizontal="right" vertical="center" indent="2"/>
    </xf>
    <xf numFmtId="1" fontId="5" fillId="27" borderId="10" xfId="0" applyNumberFormat="1" applyFont="1" applyFill="1" applyBorder="1" applyAlignment="1">
      <alignment horizontal="right" vertical="center" indent="1"/>
    </xf>
    <xf numFmtId="164" fontId="5" fillId="27" borderId="10" xfId="0" applyNumberFormat="1" applyFont="1" applyFill="1" applyBorder="1" applyAlignment="1">
      <alignment horizontal="right" vertical="center" indent="1"/>
    </xf>
    <xf numFmtId="164" fontId="5" fillId="27" borderId="22" xfId="0" applyNumberFormat="1" applyFont="1" applyFill="1" applyBorder="1" applyAlignment="1">
      <alignment horizontal="right" vertical="center" indent="1"/>
    </xf>
    <xf numFmtId="1" fontId="5" fillId="27" borderId="13" xfId="0" applyNumberFormat="1" applyFont="1" applyFill="1" applyBorder="1" applyAlignment="1">
      <alignment horizontal="right" vertical="center" indent="1"/>
    </xf>
    <xf numFmtId="1" fontId="5" fillId="27" borderId="20" xfId="0" applyNumberFormat="1" applyFont="1" applyFill="1" applyBorder="1" applyAlignment="1">
      <alignment horizontal="right" vertical="center" indent="2"/>
    </xf>
    <xf numFmtId="1" fontId="5" fillId="27" borderId="23" xfId="0" applyNumberFormat="1" applyFont="1" applyFill="1" applyBorder="1" applyAlignment="1">
      <alignment horizontal="right" vertical="center" indent="1"/>
    </xf>
    <xf numFmtId="164" fontId="5" fillId="27" borderId="12" xfId="0" applyNumberFormat="1" applyFont="1" applyFill="1" applyBorder="1" applyAlignment="1">
      <alignment horizontal="right" vertical="center" indent="1"/>
    </xf>
    <xf numFmtId="1" fontId="5" fillId="27" borderId="12" xfId="0" applyNumberFormat="1" applyFont="1" applyFill="1" applyBorder="1" applyAlignment="1">
      <alignment horizontal="right" vertical="center" indent="1"/>
    </xf>
    <xf numFmtId="164" fontId="5" fillId="27" borderId="25" xfId="0" applyNumberFormat="1" applyFont="1" applyFill="1" applyBorder="1" applyAlignment="1">
      <alignment horizontal="right" vertical="center" indent="1"/>
    </xf>
    <xf numFmtId="164" fontId="5" fillId="24" borderId="12" xfId="0" applyNumberFormat="1" applyFont="1" applyFill="1" applyBorder="1" applyAlignment="1">
      <alignment horizontal="right" vertical="center" indent="1"/>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1"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0" xfId="0" applyFont="1" applyFill="1" applyBorder="1" applyAlignment="1">
      <alignment horizontal="center" vertical="center"/>
    </xf>
    <xf numFmtId="0" fontId="5" fillId="8" borderId="17" xfId="0" applyFont="1" applyFill="1" applyBorder="1" applyAlignment="1">
      <alignment vertical="center"/>
    </xf>
    <xf numFmtId="0" fontId="5" fillId="8" borderId="26" xfId="0" applyFont="1" applyFill="1" applyBorder="1" applyAlignment="1">
      <alignment vertical="center"/>
    </xf>
    <xf numFmtId="0" fontId="5" fillId="24" borderId="11" xfId="0" applyFont="1" applyFill="1" applyBorder="1" applyAlignment="1">
      <alignment horizontal="right" vertical="center" indent="1"/>
    </xf>
    <xf numFmtId="0" fontId="5" fillId="8" borderId="18" xfId="0" applyFont="1" applyFill="1" applyBorder="1" applyAlignment="1">
      <alignment vertical="center"/>
    </xf>
    <xf numFmtId="0" fontId="5" fillId="24" borderId="23" xfId="0" applyFont="1" applyFill="1" applyBorder="1" applyAlignment="1">
      <alignment horizontal="right" vertical="center" indent="1"/>
    </xf>
    <xf numFmtId="0" fontId="5" fillId="8" borderId="27" xfId="0" applyFont="1" applyFill="1" applyBorder="1" applyAlignment="1">
      <alignment vertical="center"/>
    </xf>
    <xf numFmtId="0" fontId="5" fillId="24" borderId="14" xfId="0" applyFont="1" applyFill="1" applyBorder="1" applyAlignment="1">
      <alignment horizontal="right" vertical="center" indent="1"/>
    </xf>
    <xf numFmtId="0" fontId="3" fillId="25" borderId="16" xfId="53" applyFont="1" applyFill="1" applyBorder="1" applyAlignment="1">
      <alignment horizontal="center" vertical="center" wrapText="1"/>
      <protection/>
    </xf>
    <xf numFmtId="0" fontId="9" fillId="8" borderId="0" xfId="0" applyFont="1" applyFill="1" applyAlignment="1">
      <alignment vertical="center"/>
    </xf>
    <xf numFmtId="0" fontId="0" fillId="0" borderId="0" xfId="0" applyAlignment="1">
      <alignment wrapText="1"/>
    </xf>
    <xf numFmtId="2" fontId="0" fillId="0" borderId="0" xfId="0" applyNumberFormat="1" applyAlignment="1">
      <alignment/>
    </xf>
    <xf numFmtId="0" fontId="5" fillId="26" borderId="22" xfId="0" applyFont="1" applyFill="1" applyBorder="1" applyAlignment="1">
      <alignment horizontal="center" vertical="center" wrapText="1"/>
    </xf>
    <xf numFmtId="3" fontId="0" fillId="0" borderId="0" xfId="0" applyNumberFormat="1" applyAlignment="1">
      <alignment wrapText="1"/>
    </xf>
    <xf numFmtId="0" fontId="5" fillId="8" borderId="21" xfId="0" applyFont="1" applyFill="1" applyBorder="1" applyAlignment="1">
      <alignment/>
    </xf>
    <xf numFmtId="0" fontId="5" fillId="8" borderId="0" xfId="0" applyFont="1" applyFill="1" applyBorder="1" applyAlignment="1">
      <alignment/>
    </xf>
    <xf numFmtId="0" fontId="5" fillId="8" borderId="11" xfId="0" applyFont="1" applyFill="1" applyBorder="1" applyAlignment="1">
      <alignment/>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5" fillId="0" borderId="0" xfId="0" applyFont="1" applyAlignment="1">
      <alignment horizontal="left" vertical="center" wrapText="1"/>
    </xf>
    <xf numFmtId="0" fontId="5" fillId="20" borderId="28" xfId="0" applyFont="1" applyFill="1" applyBorder="1" applyAlignment="1">
      <alignment horizontal="center" vertical="center"/>
    </xf>
    <xf numFmtId="164" fontId="5" fillId="24" borderId="11" xfId="0" applyNumberFormat="1" applyFont="1" applyFill="1" applyBorder="1" applyAlignment="1">
      <alignment horizontal="right" vertical="center" indent="1"/>
    </xf>
    <xf numFmtId="164" fontId="5" fillId="24" borderId="14" xfId="0" applyNumberFormat="1" applyFont="1" applyFill="1" applyBorder="1" applyAlignment="1">
      <alignment horizontal="right" vertical="center" indent="1"/>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wrapText="1" indent="1"/>
    </xf>
    <xf numFmtId="0" fontId="5" fillId="2" borderId="17"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0" borderId="29" xfId="0" applyFont="1" applyFill="1" applyBorder="1" applyAlignment="1">
      <alignment horizontal="center" vertical="center"/>
    </xf>
    <xf numFmtId="0" fontId="3" fillId="24" borderId="16" xfId="0" applyFont="1" applyFill="1" applyBorder="1" applyAlignment="1">
      <alignment horizontal="right" vertical="center" indent="1"/>
    </xf>
    <xf numFmtId="0" fontId="5" fillId="24" borderId="16" xfId="0" applyFont="1" applyFill="1" applyBorder="1" applyAlignment="1">
      <alignment horizontal="right" vertical="center" indent="1"/>
    </xf>
    <xf numFmtId="0" fontId="5" fillId="24" borderId="20" xfId="0" applyFont="1" applyFill="1" applyBorder="1" applyAlignment="1">
      <alignment horizontal="right" vertical="center" indent="1"/>
    </xf>
    <xf numFmtId="0" fontId="9" fillId="8"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16"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3" fillId="8" borderId="17" xfId="0" applyFont="1" applyFill="1" applyBorder="1" applyAlignment="1">
      <alignment/>
    </xf>
    <xf numFmtId="0" fontId="3" fillId="8" borderId="17" xfId="0" applyFont="1" applyFill="1" applyBorder="1" applyAlignment="1">
      <alignment horizontal="left" indent="2"/>
    </xf>
    <xf numFmtId="0" fontId="3" fillId="8" borderId="17" xfId="0" applyFont="1" applyFill="1" applyBorder="1" applyAlignment="1">
      <alignment horizontal="left" indent="3"/>
    </xf>
    <xf numFmtId="0" fontId="3" fillId="8" borderId="18" xfId="0" applyFont="1" applyFill="1" applyBorder="1" applyAlignment="1">
      <alignment horizontal="left" indent="3"/>
    </xf>
    <xf numFmtId="0" fontId="5" fillId="0" borderId="0" xfId="0" applyFont="1" applyAlignment="1">
      <alignment/>
    </xf>
    <xf numFmtId="0" fontId="3" fillId="0" borderId="0" xfId="0" applyFont="1" applyAlignment="1">
      <alignment/>
    </xf>
    <xf numFmtId="0" fontId="3" fillId="24" borderId="10" xfId="0" applyFont="1" applyFill="1" applyBorder="1" applyAlignment="1">
      <alignment horizontal="right" vertical="center" indent="1"/>
    </xf>
    <xf numFmtId="0" fontId="3" fillId="24" borderId="13" xfId="0" applyFont="1" applyFill="1" applyBorder="1" applyAlignment="1">
      <alignment horizontal="right" vertical="center" indent="1"/>
    </xf>
    <xf numFmtId="0" fontId="3" fillId="24" borderId="23" xfId="0" applyFont="1" applyFill="1" applyBorder="1" applyAlignment="1">
      <alignment horizontal="right" vertical="center" indent="1"/>
    </xf>
    <xf numFmtId="164" fontId="5" fillId="24" borderId="22" xfId="0" applyNumberFormat="1" applyFont="1" applyFill="1" applyBorder="1" applyAlignment="1">
      <alignment horizontal="center" vertical="center"/>
    </xf>
    <xf numFmtId="2" fontId="5" fillId="20" borderId="26" xfId="0" applyNumberFormat="1" applyFont="1" applyFill="1" applyBorder="1" applyAlignment="1">
      <alignment horizontal="center" vertical="center" wrapText="1"/>
    </xf>
    <xf numFmtId="0" fontId="5" fillId="20" borderId="0" xfId="0" applyFont="1" applyFill="1" applyBorder="1" applyAlignment="1">
      <alignment horizontal="center" vertical="center" wrapText="1"/>
    </xf>
    <xf numFmtId="1" fontId="5" fillId="8" borderId="26" xfId="0" applyNumberFormat="1" applyFont="1" applyFill="1" applyBorder="1" applyAlignment="1">
      <alignment horizontal="center" vertical="center"/>
    </xf>
    <xf numFmtId="0" fontId="3" fillId="8" borderId="26" xfId="0" applyFont="1" applyFill="1" applyBorder="1" applyAlignment="1">
      <alignment horizontal="center" vertical="center"/>
    </xf>
    <xf numFmtId="1" fontId="5" fillId="2" borderId="2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4" borderId="12" xfId="0" applyFont="1" applyFill="1" applyBorder="1" applyAlignment="1">
      <alignment horizontal="right" vertical="center" indent="1"/>
    </xf>
    <xf numFmtId="0" fontId="5" fillId="0" borderId="0" xfId="0" applyFont="1" applyAlignment="1">
      <alignment horizontal="center"/>
    </xf>
    <xf numFmtId="0" fontId="5" fillId="24" borderId="0" xfId="0" applyFont="1" applyFill="1" applyBorder="1" applyAlignment="1">
      <alignment horizontal="right" vertical="center" indent="1"/>
    </xf>
    <xf numFmtId="0" fontId="5" fillId="24" borderId="11" xfId="0" applyFont="1" applyFill="1" applyBorder="1" applyAlignment="1">
      <alignment horizontal="right" vertical="center" indent="1"/>
    </xf>
    <xf numFmtId="164" fontId="5" fillId="24" borderId="6" xfId="0" applyNumberFormat="1" applyFont="1" applyFill="1" applyBorder="1" applyAlignment="1">
      <alignment horizontal="right" vertical="center" indent="1"/>
    </xf>
    <xf numFmtId="0" fontId="5" fillId="8" borderId="17" xfId="0" applyFont="1" applyFill="1" applyBorder="1" applyAlignment="1">
      <alignment horizontal="left" vertical="center" indent="1"/>
    </xf>
    <xf numFmtId="0" fontId="5" fillId="8" borderId="18" xfId="0" applyFont="1" applyFill="1" applyBorder="1" applyAlignment="1">
      <alignment horizontal="left" vertical="center" indent="1"/>
    </xf>
    <xf numFmtId="0" fontId="5" fillId="20" borderId="16" xfId="0" applyFont="1" applyFill="1" applyBorder="1" applyAlignment="1">
      <alignment horizontal="center" vertical="center"/>
    </xf>
    <xf numFmtId="0" fontId="5" fillId="24" borderId="10" xfId="0" applyFont="1" applyFill="1" applyBorder="1" applyAlignment="1">
      <alignment horizontal="right" vertical="center" indent="1"/>
    </xf>
    <xf numFmtId="0" fontId="5" fillId="24" borderId="0" xfId="0" applyFont="1" applyFill="1" applyAlignment="1">
      <alignment/>
    </xf>
    <xf numFmtId="0" fontId="9" fillId="24" borderId="0" xfId="0" applyFont="1" applyFill="1" applyAlignment="1">
      <alignment vertical="center" wrapText="1"/>
    </xf>
    <xf numFmtId="0" fontId="13" fillId="24" borderId="0" xfId="0" applyFont="1" applyFill="1" applyAlignment="1">
      <alignment horizontal="left" vertical="center" wrapText="1"/>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2" fontId="5" fillId="20" borderId="13" xfId="0" applyNumberFormat="1" applyFont="1" applyFill="1" applyBorder="1" applyAlignment="1">
      <alignment horizontal="center" vertical="center" wrapText="1"/>
    </xf>
    <xf numFmtId="0" fontId="5" fillId="8" borderId="10" xfId="0" applyFont="1" applyFill="1" applyBorder="1" applyAlignment="1">
      <alignment horizontal="center" vertical="center"/>
    </xf>
    <xf numFmtId="164" fontId="3" fillId="24" borderId="13" xfId="53" applyNumberFormat="1" applyFont="1" applyFill="1" applyBorder="1" applyAlignment="1">
      <alignment horizontal="right" vertical="center" indent="2"/>
      <protection/>
    </xf>
    <xf numFmtId="0" fontId="5" fillId="0" borderId="0" xfId="0" applyFont="1" applyAlignment="1">
      <alignment vertical="center"/>
    </xf>
    <xf numFmtId="0" fontId="19" fillId="0" borderId="0" xfId="0" applyFont="1" applyAlignment="1">
      <alignment/>
    </xf>
    <xf numFmtId="0" fontId="5" fillId="8" borderId="11" xfId="0" applyFont="1" applyFill="1" applyBorder="1" applyAlignment="1">
      <alignment vertical="center" wrapText="1"/>
    </xf>
    <xf numFmtId="0" fontId="5" fillId="24" borderId="11" xfId="0" applyFont="1" applyFill="1" applyBorder="1" applyAlignment="1">
      <alignment vertical="center"/>
    </xf>
    <xf numFmtId="0" fontId="5" fillId="24" borderId="14" xfId="0" applyFont="1" applyFill="1" applyBorder="1" applyAlignment="1">
      <alignment vertical="center"/>
    </xf>
    <xf numFmtId="0" fontId="5" fillId="2" borderId="17" xfId="0" applyFont="1" applyFill="1" applyBorder="1" applyAlignment="1">
      <alignment vertical="center"/>
    </xf>
    <xf numFmtId="0" fontId="5" fillId="8" borderId="17" xfId="0" applyFont="1" applyFill="1" applyBorder="1" applyAlignment="1">
      <alignment/>
    </xf>
    <xf numFmtId="0" fontId="5" fillId="8" borderId="16" xfId="0" applyFont="1" applyFill="1" applyBorder="1" applyAlignment="1">
      <alignment vertical="center" wrapText="1"/>
    </xf>
    <xf numFmtId="0" fontId="5" fillId="8" borderId="0" xfId="0" applyFont="1" applyFill="1" applyAlignment="1">
      <alignment horizontal="left" vertical="center" wrapText="1"/>
    </xf>
    <xf numFmtId="1" fontId="0" fillId="0" borderId="0" xfId="0" applyNumberFormat="1" applyAlignment="1">
      <alignment/>
    </xf>
    <xf numFmtId="2" fontId="5" fillId="20" borderId="30"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6"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1" xfId="0" applyFont="1" applyFill="1" applyBorder="1" applyAlignment="1">
      <alignment horizontal="center" vertical="center"/>
    </xf>
    <xf numFmtId="0" fontId="5" fillId="2" borderId="26" xfId="0" applyFont="1" applyFill="1" applyBorder="1" applyAlignment="1">
      <alignment vertical="center"/>
    </xf>
    <xf numFmtId="0" fontId="5" fillId="24" borderId="13" xfId="0" applyFont="1" applyFill="1" applyBorder="1" applyAlignment="1">
      <alignment vertical="center"/>
    </xf>
    <xf numFmtId="164" fontId="5" fillId="24" borderId="13" xfId="0" applyNumberFormat="1" applyFont="1" applyFill="1" applyBorder="1" applyAlignment="1">
      <alignment vertical="center"/>
    </xf>
    <xf numFmtId="164" fontId="5" fillId="24" borderId="32"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 fontId="5" fillId="24" borderId="13" xfId="0" applyNumberFormat="1" applyFont="1" applyFill="1" applyBorder="1" applyAlignment="1">
      <alignment vertical="center"/>
    </xf>
    <xf numFmtId="0" fontId="5" fillId="24" borderId="23" xfId="0"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3" fillId="20" borderId="10" xfId="0" applyFont="1" applyFill="1" applyBorder="1" applyAlignment="1">
      <alignment horizontal="center" vertical="center"/>
    </xf>
    <xf numFmtId="0" fontId="5" fillId="8" borderId="15" xfId="0" applyFont="1" applyFill="1" applyBorder="1" applyAlignment="1">
      <alignment/>
    </xf>
    <xf numFmtId="0" fontId="5" fillId="8" borderId="15"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9" xfId="0" applyFont="1" applyFill="1" applyBorder="1" applyAlignment="1">
      <alignment horizontal="left" vertical="center"/>
    </xf>
    <xf numFmtId="0" fontId="5" fillId="8" borderId="16" xfId="0" applyFont="1" applyFill="1" applyBorder="1" applyAlignment="1">
      <alignment horizontal="center" vertical="center"/>
    </xf>
    <xf numFmtId="16" fontId="5" fillId="8" borderId="10" xfId="0" applyNumberFormat="1" applyFont="1" applyFill="1" applyBorder="1" applyAlignment="1" quotePrefix="1">
      <alignment horizontal="center" vertical="center"/>
    </xf>
    <xf numFmtId="0" fontId="5" fillId="8" borderId="10" xfId="0" applyFont="1" applyFill="1" applyBorder="1" applyAlignment="1" quotePrefix="1">
      <alignment horizontal="center" vertical="center"/>
    </xf>
    <xf numFmtId="49" fontId="5" fillId="8" borderId="10" xfId="0" applyNumberFormat="1" applyFont="1" applyFill="1" applyBorder="1" applyAlignment="1">
      <alignment horizontal="center" vertical="center"/>
    </xf>
    <xf numFmtId="0" fontId="5" fillId="0" borderId="0" xfId="0" applyFont="1" applyAlignment="1">
      <alignment horizontal="center" vertical="center"/>
    </xf>
    <xf numFmtId="0" fontId="5" fillId="8" borderId="15" xfId="0" applyFont="1" applyFill="1" applyBorder="1" applyAlignment="1">
      <alignment vertical="center"/>
    </xf>
    <xf numFmtId="0" fontId="5" fillId="2" borderId="15" xfId="0" applyFont="1" applyFill="1" applyBorder="1" applyAlignment="1">
      <alignment vertical="center"/>
    </xf>
    <xf numFmtId="0" fontId="5" fillId="8" borderId="22" xfId="0" applyFont="1" applyFill="1" applyBorder="1" applyAlignment="1">
      <alignment horizontal="center" vertical="center"/>
    </xf>
    <xf numFmtId="0" fontId="5" fillId="2" borderId="26" xfId="0" applyNumberFormat="1" applyFont="1" applyFill="1" applyBorder="1" applyAlignment="1">
      <alignment/>
    </xf>
    <xf numFmtId="164" fontId="5" fillId="24" borderId="13" xfId="0" applyNumberFormat="1" applyFont="1" applyFill="1" applyBorder="1" applyAlignment="1">
      <alignment/>
    </xf>
    <xf numFmtId="164" fontId="5" fillId="24" borderId="10" xfId="0" applyNumberFormat="1" applyFont="1" applyFill="1" applyBorder="1" applyAlignment="1">
      <alignment/>
    </xf>
    <xf numFmtId="164" fontId="5" fillId="24" borderId="22" xfId="0" applyNumberFormat="1" applyFont="1" applyFill="1" applyBorder="1" applyAlignment="1">
      <alignment/>
    </xf>
    <xf numFmtId="164" fontId="5" fillId="0" borderId="0" xfId="0" applyNumberFormat="1" applyFont="1" applyAlignment="1">
      <alignment/>
    </xf>
    <xf numFmtId="0" fontId="5" fillId="8" borderId="26" xfId="0" applyNumberFormat="1" applyFont="1" applyFill="1" applyBorder="1" applyAlignment="1">
      <alignment/>
    </xf>
    <xf numFmtId="0" fontId="5" fillId="8" borderId="27" xfId="0" applyNumberFormat="1" applyFont="1" applyFill="1" applyBorder="1" applyAlignment="1">
      <alignment/>
    </xf>
    <xf numFmtId="164" fontId="5" fillId="24" borderId="23" xfId="0" applyNumberFormat="1" applyFont="1" applyFill="1" applyBorder="1" applyAlignment="1">
      <alignment/>
    </xf>
    <xf numFmtId="164" fontId="5" fillId="24" borderId="12" xfId="0" applyNumberFormat="1" applyFont="1" applyFill="1" applyBorder="1" applyAlignment="1">
      <alignment/>
    </xf>
    <xf numFmtId="164" fontId="5" fillId="24" borderId="25" xfId="0" applyNumberFormat="1" applyFont="1" applyFill="1" applyBorder="1" applyAlignment="1">
      <alignment/>
    </xf>
    <xf numFmtId="0" fontId="5" fillId="0" borderId="0" xfId="0" applyNumberFormat="1" applyFont="1" applyAlignment="1">
      <alignment/>
    </xf>
    <xf numFmtId="0" fontId="2" fillId="0" borderId="0" xfId="0" applyFont="1" applyAlignment="1">
      <alignment/>
    </xf>
    <xf numFmtId="0" fontId="18" fillId="0" borderId="0" xfId="0" applyFont="1" applyAlignment="1">
      <alignment/>
    </xf>
    <xf numFmtId="0" fontId="5" fillId="20" borderId="0" xfId="0" applyFont="1" applyFill="1" applyBorder="1" applyAlignment="1">
      <alignment vertical="center"/>
    </xf>
    <xf numFmtId="0" fontId="5" fillId="20" borderId="11" xfId="0" applyFont="1" applyFill="1" applyBorder="1" applyAlignment="1">
      <alignment vertical="center"/>
    </xf>
    <xf numFmtId="0" fontId="5" fillId="2" borderId="15" xfId="0" applyNumberFormat="1" applyFont="1" applyFill="1" applyBorder="1" applyAlignment="1">
      <alignment/>
    </xf>
    <xf numFmtId="0" fontId="5" fillId="8" borderId="15" xfId="0" applyNumberFormat="1" applyFont="1" applyFill="1" applyBorder="1" applyAlignment="1">
      <alignment/>
    </xf>
    <xf numFmtId="0" fontId="5" fillId="8" borderId="19" xfId="0" applyNumberFormat="1" applyFont="1" applyFill="1" applyBorder="1" applyAlignment="1">
      <alignment/>
    </xf>
    <xf numFmtId="0" fontId="0" fillId="0" borderId="0" xfId="0" applyAlignment="1">
      <alignment/>
    </xf>
    <xf numFmtId="2" fontId="5" fillId="20" borderId="0" xfId="0" applyNumberFormat="1" applyFont="1" applyFill="1" applyBorder="1" applyAlignment="1">
      <alignment horizontal="center" vertical="center" wrapText="1"/>
    </xf>
    <xf numFmtId="0" fontId="0" fillId="0" borderId="0" xfId="0" applyAlignment="1">
      <alignment vertical="center"/>
    </xf>
    <xf numFmtId="3" fontId="5" fillId="0" borderId="0" xfId="0" applyNumberFormat="1" applyFont="1" applyAlignment="1">
      <alignment/>
    </xf>
    <xf numFmtId="0" fontId="5" fillId="0" borderId="0" xfId="0" applyNumberFormat="1" applyFont="1" applyBorder="1" applyAlignment="1">
      <alignment horizontal="left" vertical="center"/>
    </xf>
    <xf numFmtId="0" fontId="5" fillId="8" borderId="10" xfId="0" applyFont="1" applyFill="1" applyBorder="1" applyAlignment="1">
      <alignment vertical="center"/>
    </xf>
    <xf numFmtId="0" fontId="5" fillId="8" borderId="13" xfId="0" applyFont="1" applyFill="1" applyBorder="1" applyAlignment="1">
      <alignment vertical="center"/>
    </xf>
    <xf numFmtId="0" fontId="5" fillId="24" borderId="10" xfId="0" applyFont="1" applyFill="1" applyBorder="1" applyAlignment="1">
      <alignment vertical="center"/>
    </xf>
    <xf numFmtId="0" fontId="5" fillId="8" borderId="11" xfId="0" applyFont="1" applyFill="1" applyBorder="1" applyAlignment="1">
      <alignment vertical="center"/>
    </xf>
    <xf numFmtId="0" fontId="5" fillId="24" borderId="12" xfId="0" applyFont="1" applyFill="1" applyBorder="1" applyAlignment="1">
      <alignment vertical="center"/>
    </xf>
    <xf numFmtId="0" fontId="5" fillId="0" borderId="33" xfId="0" applyFont="1" applyBorder="1" applyAlignment="1">
      <alignment vertical="center"/>
    </xf>
    <xf numFmtId="0" fontId="5" fillId="8" borderId="6" xfId="0" applyFont="1" applyFill="1" applyBorder="1" applyAlignment="1">
      <alignment/>
    </xf>
    <xf numFmtId="0" fontId="5" fillId="2" borderId="15" xfId="0" applyFont="1" applyFill="1" applyBorder="1" applyAlignment="1">
      <alignment/>
    </xf>
    <xf numFmtId="0" fontId="14" fillId="0" borderId="0" xfId="0" applyFont="1" applyAlignment="1">
      <alignment/>
    </xf>
    <xf numFmtId="0" fontId="5" fillId="24" borderId="0" xfId="0" applyFont="1" applyFill="1" applyAlignment="1">
      <alignment vertical="center" wrapText="1"/>
    </xf>
    <xf numFmtId="0" fontId="4" fillId="0" borderId="0" xfId="0" applyFont="1" applyAlignment="1">
      <alignment/>
    </xf>
    <xf numFmtId="0" fontId="3" fillId="0" borderId="0" xfId="0" applyFont="1" applyFill="1" applyAlignment="1">
      <alignment wrapText="1"/>
    </xf>
    <xf numFmtId="164" fontId="3" fillId="0" borderId="0" xfId="0" applyNumberFormat="1" applyFont="1" applyFill="1" applyBorder="1" applyAlignment="1">
      <alignment horizontal="right" vertical="justify" indent="1"/>
    </xf>
    <xf numFmtId="0" fontId="4" fillId="0" borderId="0" xfId="0" applyFont="1" applyFill="1" applyAlignment="1">
      <alignment/>
    </xf>
    <xf numFmtId="0" fontId="1" fillId="0" borderId="0" xfId="0" applyFont="1" applyAlignment="1">
      <alignment/>
    </xf>
    <xf numFmtId="0" fontId="15" fillId="27" borderId="13" xfId="0" applyFont="1" applyFill="1" applyBorder="1" applyAlignment="1">
      <alignment vertical="center" wrapText="1"/>
    </xf>
    <xf numFmtId="164" fontId="15" fillId="27" borderId="13" xfId="0" applyNumberFormat="1" applyFont="1" applyFill="1" applyBorder="1" applyAlignment="1">
      <alignment vertical="center" wrapText="1"/>
    </xf>
    <xf numFmtId="164" fontId="15" fillId="27" borderId="11" xfId="0" applyNumberFormat="1" applyFont="1" applyFill="1" applyBorder="1" applyAlignment="1">
      <alignment vertical="center" wrapText="1"/>
    </xf>
    <xf numFmtId="164" fontId="5" fillId="27" borderId="13" xfId="0" applyNumberFormat="1" applyFont="1" applyFill="1" applyBorder="1" applyAlignment="1">
      <alignment vertical="center" wrapText="1"/>
    </xf>
    <xf numFmtId="164" fontId="5" fillId="27" borderId="11" xfId="0" applyNumberFormat="1" applyFont="1" applyFill="1" applyBorder="1" applyAlignment="1">
      <alignment vertical="center" wrapText="1"/>
    </xf>
    <xf numFmtId="0" fontId="5" fillId="0" borderId="0" xfId="0" applyFont="1" applyAlignment="1">
      <alignment horizontal="left"/>
    </xf>
    <xf numFmtId="1" fontId="5" fillId="27" borderId="23" xfId="0" applyNumberFormat="1" applyFont="1" applyFill="1" applyBorder="1" applyAlignment="1">
      <alignment vertical="center" wrapText="1"/>
    </xf>
    <xf numFmtId="164" fontId="5" fillId="27" borderId="23" xfId="0" applyNumberFormat="1" applyFont="1" applyFill="1" applyBorder="1" applyAlignment="1">
      <alignment vertical="center" wrapText="1"/>
    </xf>
    <xf numFmtId="164" fontId="5" fillId="27" borderId="14" xfId="0" applyNumberFormat="1" applyFont="1" applyFill="1" applyBorder="1" applyAlignment="1">
      <alignment vertical="center" wrapText="1"/>
    </xf>
    <xf numFmtId="164" fontId="3" fillId="27" borderId="13" xfId="0" applyNumberFormat="1" applyFont="1" applyFill="1" applyBorder="1" applyAlignment="1">
      <alignment vertical="center" wrapText="1"/>
    </xf>
    <xf numFmtId="164" fontId="3" fillId="27" borderId="11" xfId="0" applyNumberFormat="1" applyFont="1" applyFill="1" applyBorder="1" applyAlignment="1">
      <alignment vertical="center" wrapText="1"/>
    </xf>
    <xf numFmtId="0" fontId="5" fillId="27" borderId="23" xfId="0" applyFont="1" applyFill="1" applyBorder="1" applyAlignment="1">
      <alignment vertical="center" wrapText="1"/>
    </xf>
    <xf numFmtId="0" fontId="0" fillId="0" borderId="0" xfId="0" applyAlignment="1">
      <alignment horizontal="left"/>
    </xf>
    <xf numFmtId="0" fontId="5" fillId="0" borderId="0" xfId="0" applyFont="1" applyBorder="1" applyAlignment="1">
      <alignment horizontal="right" vertical="center"/>
    </xf>
    <xf numFmtId="0" fontId="3" fillId="8" borderId="11" xfId="0" applyFont="1" applyFill="1" applyBorder="1" applyAlignment="1">
      <alignment horizontal="center" vertical="center" wrapText="1"/>
    </xf>
    <xf numFmtId="0" fontId="3" fillId="8" borderId="17" xfId="0" applyFont="1" applyFill="1" applyBorder="1" applyAlignment="1">
      <alignment horizontal="left" wrapText="1"/>
    </xf>
    <xf numFmtId="0" fontId="3" fillId="8" borderId="17" xfId="0" applyFont="1" applyFill="1" applyBorder="1" applyAlignment="1">
      <alignment horizontal="left" wrapText="1" indent="2"/>
    </xf>
    <xf numFmtId="0" fontId="3" fillId="8" borderId="17" xfId="0" applyFont="1" applyFill="1" applyBorder="1" applyAlignment="1">
      <alignment horizontal="left" wrapText="1" indent="3"/>
    </xf>
    <xf numFmtId="0" fontId="3" fillId="8" borderId="18" xfId="0" applyFont="1" applyFill="1" applyBorder="1" applyAlignment="1">
      <alignment horizontal="left" wrapText="1" indent="3"/>
    </xf>
    <xf numFmtId="0" fontId="3" fillId="8" borderId="10" xfId="0" applyFont="1" applyFill="1" applyBorder="1" applyAlignment="1">
      <alignment horizontal="center" vertical="center" wrapText="1"/>
    </xf>
    <xf numFmtId="0" fontId="3" fillId="27" borderId="13" xfId="53" applyFont="1" applyFill="1" applyBorder="1" applyAlignment="1">
      <alignment vertical="center"/>
      <protection/>
    </xf>
    <xf numFmtId="164" fontId="3" fillId="27" borderId="10" xfId="53" applyNumberFormat="1" applyFont="1" applyFill="1" applyBorder="1" applyAlignment="1">
      <alignment vertical="center"/>
      <protection/>
    </xf>
    <xf numFmtId="0" fontId="3" fillId="27" borderId="10" xfId="53" applyFont="1" applyFill="1" applyBorder="1" applyAlignment="1">
      <alignment vertical="center"/>
      <protection/>
    </xf>
    <xf numFmtId="164" fontId="3" fillId="27" borderId="11" xfId="53" applyNumberFormat="1" applyFont="1" applyFill="1" applyBorder="1" applyAlignment="1">
      <alignment vertical="center"/>
      <protection/>
    </xf>
    <xf numFmtId="0" fontId="3" fillId="27" borderId="23" xfId="53" applyFont="1" applyFill="1" applyBorder="1" applyAlignment="1">
      <alignment vertical="center"/>
      <protection/>
    </xf>
    <xf numFmtId="164" fontId="3" fillId="27" borderId="12" xfId="53" applyNumberFormat="1" applyFont="1" applyFill="1" applyBorder="1" applyAlignment="1">
      <alignment vertical="center"/>
      <protection/>
    </xf>
    <xf numFmtId="0" fontId="3" fillId="27" borderId="12" xfId="53" applyFont="1" applyFill="1" applyBorder="1" applyAlignment="1">
      <alignment vertical="center"/>
      <protection/>
    </xf>
    <xf numFmtId="164" fontId="3" fillId="27" borderId="14" xfId="53" applyNumberFormat="1" applyFont="1" applyFill="1" applyBorder="1" applyAlignment="1">
      <alignment vertical="center"/>
      <protection/>
    </xf>
    <xf numFmtId="0" fontId="3" fillId="25" borderId="17" xfId="53" applyFont="1" applyFill="1" applyBorder="1" applyAlignment="1">
      <alignment vertical="center" wrapText="1"/>
      <protection/>
    </xf>
    <xf numFmtId="0" fontId="3" fillId="25" borderId="18" xfId="53" applyFont="1" applyFill="1" applyBorder="1" applyAlignment="1">
      <alignment vertical="center" wrapText="1"/>
      <protection/>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0" fontId="3" fillId="8" borderId="17" xfId="53" applyFont="1" applyFill="1" applyBorder="1" applyAlignment="1">
      <alignment vertical="center"/>
      <protection/>
    </xf>
    <xf numFmtId="0" fontId="3" fillId="8" borderId="18" xfId="53" applyFont="1" applyFill="1" applyBorder="1" applyAlignment="1">
      <alignment vertical="center"/>
      <protection/>
    </xf>
    <xf numFmtId="0" fontId="3" fillId="24" borderId="16" xfId="53" applyFont="1" applyFill="1" applyBorder="1" applyAlignment="1">
      <alignment vertical="center"/>
      <protection/>
    </xf>
    <xf numFmtId="3" fontId="3" fillId="24" borderId="16" xfId="53" applyNumberFormat="1" applyFont="1" applyFill="1" applyBorder="1" applyAlignment="1">
      <alignment vertical="center"/>
      <protection/>
    </xf>
    <xf numFmtId="3" fontId="3" fillId="24" borderId="20" xfId="53" applyNumberFormat="1" applyFont="1" applyFill="1" applyBorder="1" applyAlignment="1">
      <alignment vertical="center"/>
      <protection/>
    </xf>
    <xf numFmtId="0" fontId="3" fillId="24" borderId="13" xfId="53" applyFont="1" applyFill="1" applyBorder="1" applyAlignment="1">
      <alignment vertical="center"/>
      <protection/>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0" fontId="3" fillId="24" borderId="14" xfId="53" applyFont="1" applyFill="1" applyBorder="1" applyAlignment="1">
      <alignment vertical="center"/>
      <protection/>
    </xf>
    <xf numFmtId="3" fontId="3" fillId="24" borderId="13" xfId="53" applyNumberFormat="1" applyFont="1" applyFill="1" applyBorder="1" applyAlignment="1">
      <alignment horizontal="right" vertical="center"/>
      <protection/>
    </xf>
    <xf numFmtId="3" fontId="3" fillId="24" borderId="11" xfId="53" applyNumberFormat="1" applyFont="1" applyFill="1" applyBorder="1" applyAlignment="1">
      <alignment horizontal="right" vertical="center"/>
      <protection/>
    </xf>
    <xf numFmtId="1" fontId="3" fillId="24" borderId="16" xfId="53" applyNumberFormat="1" applyFont="1" applyFill="1" applyBorder="1" applyAlignment="1">
      <alignment vertical="center"/>
      <protection/>
    </xf>
    <xf numFmtId="1" fontId="3" fillId="24" borderId="10" xfId="53" applyNumberFormat="1" applyFont="1" applyFill="1" applyBorder="1" applyAlignment="1">
      <alignment vertical="center"/>
      <protection/>
    </xf>
    <xf numFmtId="1" fontId="3" fillId="24" borderId="11" xfId="53" applyNumberFormat="1" applyFont="1" applyFill="1" applyBorder="1" applyAlignment="1">
      <alignment vertical="center"/>
      <protection/>
    </xf>
    <xf numFmtId="1" fontId="3" fillId="24" borderId="20" xfId="53" applyNumberFormat="1" applyFont="1" applyFill="1" applyBorder="1" applyAlignment="1">
      <alignment vertical="center"/>
      <protection/>
    </xf>
    <xf numFmtId="1" fontId="3" fillId="24" borderId="12" xfId="53" applyNumberFormat="1" applyFont="1" applyFill="1" applyBorder="1" applyAlignment="1">
      <alignment vertical="center"/>
      <protection/>
    </xf>
    <xf numFmtId="1" fontId="3" fillId="24" borderId="14" xfId="53" applyNumberFormat="1" applyFont="1" applyFill="1" applyBorder="1" applyAlignment="1">
      <alignment vertical="center"/>
      <protection/>
    </xf>
    <xf numFmtId="164" fontId="3" fillId="24" borderId="16" xfId="53" applyNumberFormat="1" applyFont="1" applyFill="1" applyBorder="1" applyAlignment="1">
      <alignment vertical="center"/>
      <protection/>
    </xf>
    <xf numFmtId="164" fontId="3" fillId="24" borderId="10"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2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3" fillId="24" borderId="13" xfId="0" applyNumberFormat="1" applyFont="1" applyFill="1" applyBorder="1" applyAlignment="1">
      <alignment vertical="center"/>
    </xf>
    <xf numFmtId="164"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64" fontId="3" fillId="24" borderId="10" xfId="0" applyNumberFormat="1" applyFont="1" applyFill="1" applyBorder="1" applyAlignment="1">
      <alignment vertical="center"/>
    </xf>
    <xf numFmtId="164"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64" fontId="3" fillId="24" borderId="12" xfId="0" applyNumberFormat="1" applyFont="1" applyFill="1" applyBorder="1" applyAlignment="1">
      <alignment vertical="center"/>
    </xf>
    <xf numFmtId="1" fontId="3" fillId="24" borderId="12"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5" xfId="53" applyFont="1" applyFill="1" applyBorder="1" applyAlignment="1">
      <alignment vertical="center"/>
      <protection/>
    </xf>
    <xf numFmtId="0" fontId="3" fillId="2" borderId="15" xfId="53" applyFont="1" applyFill="1" applyBorder="1" applyAlignment="1">
      <alignment vertical="center"/>
      <protection/>
    </xf>
    <xf numFmtId="0" fontId="3" fillId="2" borderId="19" xfId="53" applyFont="1" applyFill="1" applyBorder="1" applyAlignment="1">
      <alignment vertical="center"/>
      <protection/>
    </xf>
    <xf numFmtId="0" fontId="3" fillId="2" borderId="6" xfId="53" applyFont="1" applyFill="1" applyBorder="1" applyAlignment="1">
      <alignment vertical="center"/>
      <protection/>
    </xf>
    <xf numFmtId="0" fontId="19" fillId="0" borderId="0" xfId="0" applyFont="1" applyBorder="1" applyAlignment="1">
      <alignment horizontal="left" vertical="center"/>
    </xf>
    <xf numFmtId="0" fontId="5" fillId="0" borderId="0" xfId="0" applyFont="1" applyAlignment="1">
      <alignment wrapText="1"/>
    </xf>
    <xf numFmtId="164" fontId="3" fillId="24" borderId="13" xfId="0" applyNumberFormat="1" applyFont="1" applyFill="1" applyBorder="1" applyAlignment="1">
      <alignment/>
    </xf>
    <xf numFmtId="164" fontId="3" fillId="24" borderId="10" xfId="0" applyNumberFormat="1" applyFont="1" applyFill="1" applyBorder="1" applyAlignment="1">
      <alignment/>
    </xf>
    <xf numFmtId="164" fontId="3" fillId="24" borderId="10" xfId="53" applyNumberFormat="1" applyFont="1" applyFill="1" applyBorder="1" applyAlignment="1">
      <alignment/>
      <protection/>
    </xf>
    <xf numFmtId="164" fontId="3" fillId="24" borderId="22" xfId="53" applyNumberFormat="1" applyFont="1" applyFill="1" applyBorder="1" applyAlignment="1">
      <alignment/>
      <protection/>
    </xf>
    <xf numFmtId="164" fontId="3" fillId="24" borderId="23" xfId="0" applyNumberFormat="1" applyFont="1" applyFill="1" applyBorder="1" applyAlignment="1">
      <alignment/>
    </xf>
    <xf numFmtId="164" fontId="3" fillId="24" borderId="12" xfId="0" applyNumberFormat="1" applyFont="1" applyFill="1" applyBorder="1" applyAlignment="1">
      <alignment/>
    </xf>
    <xf numFmtId="164" fontId="3" fillId="24" borderId="12" xfId="53" applyNumberFormat="1" applyFont="1" applyFill="1" applyBorder="1" applyAlignment="1">
      <alignment/>
      <protection/>
    </xf>
    <xf numFmtId="164" fontId="3" fillId="24" borderId="25" xfId="53" applyNumberFormat="1" applyFont="1" applyFill="1" applyBorder="1" applyAlignment="1">
      <alignment/>
      <protection/>
    </xf>
    <xf numFmtId="0" fontId="3" fillId="8" borderId="15" xfId="53" applyFont="1" applyFill="1" applyBorder="1" applyAlignment="1">
      <alignment vertical="center" wrapText="1"/>
      <protection/>
    </xf>
    <xf numFmtId="0" fontId="3" fillId="2" borderId="15" xfId="53" applyFont="1" applyFill="1" applyBorder="1" applyAlignment="1">
      <alignment vertical="center" wrapText="1"/>
      <protection/>
    </xf>
    <xf numFmtId="0" fontId="3" fillId="8" borderId="19" xfId="53" applyFont="1" applyFill="1" applyBorder="1" applyAlignment="1">
      <alignment vertical="center" wrapText="1"/>
      <protection/>
    </xf>
    <xf numFmtId="164" fontId="3" fillId="24" borderId="13"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24" borderId="11" xfId="0" applyNumberFormat="1" applyFont="1" applyFill="1" applyBorder="1" applyAlignment="1">
      <alignment vertical="center" wrapText="1"/>
    </xf>
    <xf numFmtId="164" fontId="3" fillId="24" borderId="23" xfId="0" applyNumberFormat="1" applyFont="1" applyFill="1" applyBorder="1" applyAlignment="1">
      <alignment vertical="center" wrapText="1"/>
    </xf>
    <xf numFmtId="164" fontId="3" fillId="24" borderId="12" xfId="0" applyNumberFormat="1" applyFont="1" applyFill="1" applyBorder="1" applyAlignment="1">
      <alignment vertical="center" wrapText="1"/>
    </xf>
    <xf numFmtId="164" fontId="3" fillId="24" borderId="14" xfId="0" applyNumberFormat="1" applyFont="1" applyFill="1" applyBorder="1" applyAlignment="1">
      <alignment vertical="center" wrapText="1"/>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3" fillId="24" borderId="1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5" fillId="24" borderId="16" xfId="0" applyNumberFormat="1" applyFont="1" applyFill="1" applyBorder="1" applyAlignment="1">
      <alignment vertical="center"/>
    </xf>
    <xf numFmtId="1" fontId="5" fillId="24" borderId="11" xfId="0" applyNumberFormat="1" applyFont="1" applyFill="1" applyBorder="1" applyAlignment="1">
      <alignment vertical="center"/>
    </xf>
    <xf numFmtId="1" fontId="5" fillId="24" borderId="20" xfId="0" applyNumberFormat="1" applyFont="1" applyFill="1" applyBorder="1" applyAlignment="1">
      <alignment vertical="center"/>
    </xf>
    <xf numFmtId="1" fontId="5" fillId="24" borderId="14" xfId="0" applyNumberFormat="1" applyFont="1" applyFill="1" applyBorder="1" applyAlignment="1">
      <alignment vertical="center"/>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0" fontId="3" fillId="24" borderId="13"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22" xfId="0" applyFont="1" applyFill="1" applyBorder="1" applyAlignment="1">
      <alignment horizontal="right" vertical="center"/>
    </xf>
    <xf numFmtId="164" fontId="5" fillId="24" borderId="16" xfId="0" applyNumberFormat="1" applyFont="1" applyFill="1" applyBorder="1" applyAlignment="1">
      <alignment horizontal="right" vertical="center"/>
    </xf>
    <xf numFmtId="0" fontId="3" fillId="24" borderId="16" xfId="0" applyFont="1" applyFill="1" applyBorder="1" applyAlignment="1">
      <alignment horizontal="right" vertical="center"/>
    </xf>
    <xf numFmtId="164" fontId="3" fillId="24" borderId="10" xfId="0" applyNumberFormat="1" applyFont="1" applyFill="1" applyBorder="1" applyAlignment="1">
      <alignment horizontal="right" vertical="center"/>
    </xf>
    <xf numFmtId="164" fontId="5" fillId="24" borderId="34" xfId="0" applyNumberFormat="1" applyFont="1" applyFill="1" applyBorder="1" applyAlignment="1">
      <alignment horizontal="right" vertical="center"/>
    </xf>
    <xf numFmtId="164" fontId="5" fillId="24" borderId="35"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xf numFmtId="0" fontId="3" fillId="24" borderId="10" xfId="0"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36" xfId="0" applyNumberFormat="1" applyFont="1" applyFill="1" applyBorder="1" applyAlignment="1">
      <alignment horizontal="center" vertical="center"/>
    </xf>
    <xf numFmtId="164" fontId="5" fillId="24" borderId="12" xfId="0" applyNumberFormat="1" applyFont="1" applyFill="1" applyBorder="1" applyAlignment="1">
      <alignment horizontal="right" vertical="center"/>
    </xf>
    <xf numFmtId="0" fontId="3" fillId="24" borderId="12" xfId="0" applyFont="1" applyFill="1" applyBorder="1" applyAlignment="1">
      <alignment horizontal="right" vertical="center"/>
    </xf>
    <xf numFmtId="164" fontId="5" fillId="24" borderId="23"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5" fillId="8" borderId="1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0" fillId="0" borderId="37" xfId="0" applyBorder="1" applyAlignment="1">
      <alignment/>
    </xf>
    <xf numFmtId="2" fontId="5" fillId="20" borderId="21" xfId="0" applyNumberFormat="1" applyFont="1" applyFill="1" applyBorder="1" applyAlignment="1">
      <alignment horizontal="center" vertical="center" wrapText="1"/>
    </xf>
    <xf numFmtId="1" fontId="5" fillId="24" borderId="16" xfId="0" applyNumberFormat="1" applyFont="1" applyFill="1" applyBorder="1" applyAlignment="1">
      <alignment horizontal="right" vertical="center"/>
    </xf>
    <xf numFmtId="164" fontId="3" fillId="24" borderId="10" xfId="51" applyNumberFormat="1" applyFont="1" applyFill="1" applyBorder="1" applyAlignment="1">
      <alignment horizontal="right" vertical="center"/>
    </xf>
    <xf numFmtId="164" fontId="3" fillId="24" borderId="22" xfId="51" applyNumberFormat="1" applyFont="1" applyFill="1" applyBorder="1" applyAlignment="1">
      <alignment horizontal="right" vertical="center"/>
    </xf>
    <xf numFmtId="0" fontId="3" fillId="24" borderId="20" xfId="0" applyFont="1" applyFill="1" applyBorder="1" applyAlignment="1">
      <alignment horizontal="right" vertical="center"/>
    </xf>
    <xf numFmtId="164" fontId="3" fillId="24" borderId="12" xfId="51" applyNumberFormat="1" applyFont="1" applyFill="1" applyBorder="1" applyAlignment="1">
      <alignment horizontal="right" vertical="center"/>
    </xf>
    <xf numFmtId="164" fontId="3" fillId="24" borderId="25" xfId="51" applyNumberFormat="1" applyFont="1" applyFill="1" applyBorder="1" applyAlignment="1">
      <alignment horizontal="right" vertical="center"/>
    </xf>
    <xf numFmtId="1" fontId="5" fillId="24" borderId="38"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164" fontId="3" fillId="24" borderId="12" xfId="51" applyNumberFormat="1" applyFont="1" applyFill="1" applyBorder="1" applyAlignment="1">
      <alignment horizontal="center" vertical="center" wrapText="1"/>
    </xf>
    <xf numFmtId="164" fontId="3" fillId="24" borderId="25" xfId="51" applyNumberFormat="1" applyFont="1" applyFill="1" applyBorder="1" applyAlignment="1">
      <alignment horizontal="center" vertical="center" wrapText="1"/>
    </xf>
    <xf numFmtId="1" fontId="5" fillId="24" borderId="23" xfId="0" applyNumberFormat="1" applyFont="1" applyFill="1" applyBorder="1" applyAlignment="1">
      <alignment horizontal="center" vertical="center" wrapText="1"/>
    </xf>
    <xf numFmtId="1" fontId="5" fillId="24"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1" fontId="5" fillId="27" borderId="13" xfId="0" applyNumberFormat="1" applyFont="1" applyFill="1" applyBorder="1" applyAlignment="1">
      <alignment vertical="center"/>
    </xf>
    <xf numFmtId="1" fontId="5" fillId="27" borderId="10" xfId="0" applyNumberFormat="1" applyFont="1" applyFill="1" applyBorder="1" applyAlignment="1">
      <alignment vertical="center"/>
    </xf>
    <xf numFmtId="1" fontId="5" fillId="27" borderId="22" xfId="0" applyNumberFormat="1" applyFont="1" applyFill="1" applyBorder="1" applyAlignment="1">
      <alignment vertical="center"/>
    </xf>
    <xf numFmtId="164" fontId="5" fillId="27" borderId="13" xfId="0" applyNumberFormat="1" applyFont="1" applyFill="1" applyBorder="1" applyAlignment="1">
      <alignment vertical="center"/>
    </xf>
    <xf numFmtId="164" fontId="5" fillId="27" borderId="10" xfId="0" applyNumberFormat="1" applyFont="1" applyFill="1" applyBorder="1" applyAlignment="1">
      <alignment vertical="center"/>
    </xf>
    <xf numFmtId="164" fontId="5" fillId="27" borderId="11" xfId="0" applyNumberFormat="1" applyFont="1" applyFill="1" applyBorder="1" applyAlignment="1">
      <alignment vertical="center"/>
    </xf>
    <xf numFmtId="164" fontId="5" fillId="27" borderId="20" xfId="0" applyNumberFormat="1" applyFont="1" applyFill="1" applyBorder="1" applyAlignment="1">
      <alignment vertical="center"/>
    </xf>
    <xf numFmtId="164" fontId="5" fillId="27" borderId="12" xfId="0" applyNumberFormat="1" applyFont="1" applyFill="1" applyBorder="1" applyAlignment="1">
      <alignment vertical="center"/>
    </xf>
    <xf numFmtId="164" fontId="5" fillId="27" borderId="23" xfId="0" applyNumberFormat="1" applyFont="1" applyFill="1" applyBorder="1" applyAlignment="1">
      <alignment vertical="center"/>
    </xf>
    <xf numFmtId="164" fontId="5" fillId="27" borderId="14" xfId="0" applyNumberFormat="1" applyFont="1" applyFill="1" applyBorder="1" applyAlignment="1">
      <alignment vertical="center"/>
    </xf>
    <xf numFmtId="0" fontId="3" fillId="24" borderId="13"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23" xfId="0" applyFont="1" applyFill="1" applyBorder="1" applyAlignment="1">
      <alignment vertical="center"/>
    </xf>
    <xf numFmtId="0" fontId="3" fillId="24" borderId="12" xfId="0" applyFont="1" applyFill="1" applyBorder="1" applyAlignment="1">
      <alignment vertical="center"/>
    </xf>
    <xf numFmtId="2" fontId="5" fillId="20" borderId="11" xfId="0" applyNumberFormat="1" applyFont="1" applyFill="1" applyBorder="1" applyAlignment="1">
      <alignment horizontal="center" vertical="center" wrapText="1"/>
    </xf>
    <xf numFmtId="1" fontId="5" fillId="24" borderId="13" xfId="0" applyNumberFormat="1" applyFont="1" applyFill="1" applyBorder="1" applyAlignment="1">
      <alignment vertical="center"/>
    </xf>
    <xf numFmtId="164" fontId="5" fillId="24" borderId="13" xfId="0" applyNumberFormat="1" applyFont="1" applyFill="1" applyBorder="1" applyAlignment="1">
      <alignment vertical="center"/>
    </xf>
    <xf numFmtId="164" fontId="3" fillId="24" borderId="10" xfId="0" applyNumberFormat="1" applyFont="1" applyFill="1" applyBorder="1" applyAlignment="1">
      <alignment vertical="center"/>
    </xf>
    <xf numFmtId="0" fontId="3" fillId="24" borderId="10" xfId="0" applyFont="1" applyFill="1" applyBorder="1" applyAlignment="1">
      <alignment vertical="center"/>
    </xf>
    <xf numFmtId="164" fontId="5" fillId="24" borderId="10" xfId="0" applyNumberFormat="1" applyFont="1" applyFill="1" applyBorder="1" applyAlignment="1">
      <alignment vertical="center"/>
    </xf>
    <xf numFmtId="164" fontId="5" fillId="24" borderId="22" xfId="0" applyNumberFormat="1" applyFont="1" applyFill="1" applyBorder="1" applyAlignment="1">
      <alignment vertical="center"/>
    </xf>
    <xf numFmtId="0" fontId="3" fillId="24" borderId="13" xfId="0" applyFont="1" applyFill="1" applyBorder="1" applyAlignment="1">
      <alignment vertical="center"/>
    </xf>
    <xf numFmtId="164" fontId="3" fillId="24" borderId="12" xfId="0" applyNumberFormat="1" applyFont="1" applyFill="1" applyBorder="1" applyAlignment="1">
      <alignment vertical="center"/>
    </xf>
    <xf numFmtId="0" fontId="3" fillId="24" borderId="12" xfId="0" applyFont="1" applyFill="1" applyBorder="1" applyAlignment="1">
      <alignment vertical="center"/>
    </xf>
    <xf numFmtId="164" fontId="5" fillId="24" borderId="12" xfId="0" applyNumberFormat="1" applyFont="1" applyFill="1" applyBorder="1" applyAlignment="1">
      <alignment vertical="center"/>
    </xf>
    <xf numFmtId="164" fontId="3" fillId="24" borderId="0" xfId="0" applyNumberFormat="1" applyFont="1" applyFill="1" applyBorder="1" applyAlignment="1">
      <alignment vertical="center"/>
    </xf>
    <xf numFmtId="0" fontId="5" fillId="8" borderId="0" xfId="0" applyFont="1" applyFill="1" applyAlignment="1">
      <alignment horizontal="left" vertical="center"/>
    </xf>
    <xf numFmtId="0" fontId="3" fillId="0" borderId="0" xfId="0" applyFont="1" applyAlignment="1">
      <alignment/>
    </xf>
    <xf numFmtId="2" fontId="5" fillId="8" borderId="13" xfId="0" applyNumberFormat="1" applyFont="1" applyFill="1" applyBorder="1" applyAlignment="1">
      <alignment horizontal="center" vertical="center" wrapText="1"/>
    </xf>
    <xf numFmtId="0" fontId="3" fillId="0" borderId="0" xfId="0" applyFont="1" applyBorder="1" applyAlignment="1">
      <alignment horizontal="left" vertical="center"/>
    </xf>
    <xf numFmtId="2" fontId="5" fillId="8" borderId="10" xfId="0" applyNumberFormat="1" applyFont="1" applyFill="1" applyBorder="1" applyAlignment="1">
      <alignment horizontal="center" vertical="center" wrapText="1"/>
    </xf>
    <xf numFmtId="164" fontId="5" fillId="24" borderId="11" xfId="0" applyNumberFormat="1" applyFont="1" applyFill="1" applyBorder="1" applyAlignment="1">
      <alignment horizontal="right" vertical="center" wrapText="1"/>
    </xf>
    <xf numFmtId="0" fontId="5" fillId="2" borderId="17" xfId="0" applyFont="1" applyFill="1" applyBorder="1" applyAlignment="1">
      <alignment vertical="center" wrapText="1"/>
    </xf>
    <xf numFmtId="0" fontId="5" fillId="8" borderId="17" xfId="0" applyFont="1" applyFill="1" applyBorder="1" applyAlignment="1">
      <alignment vertical="center" wrapText="1"/>
    </xf>
    <xf numFmtId="0" fontId="5" fillId="8" borderId="18" xfId="0" applyFont="1" applyFill="1" applyBorder="1" applyAlignment="1">
      <alignment vertical="center" wrapText="1"/>
    </xf>
    <xf numFmtId="0" fontId="5" fillId="20" borderId="39" xfId="0" applyFont="1" applyFill="1" applyBorder="1" applyAlignment="1">
      <alignment horizontal="center" vertical="center"/>
    </xf>
    <xf numFmtId="0" fontId="5" fillId="24" borderId="16" xfId="0" applyFont="1" applyFill="1" applyBorder="1" applyAlignment="1">
      <alignment vertical="center"/>
    </xf>
    <xf numFmtId="0" fontId="5" fillId="24" borderId="20" xfId="0" applyFont="1" applyFill="1" applyBorder="1" applyAlignment="1">
      <alignment vertical="center"/>
    </xf>
    <xf numFmtId="0" fontId="23" fillId="0" borderId="0" xfId="0" applyFont="1" applyAlignment="1">
      <alignment/>
    </xf>
    <xf numFmtId="0" fontId="3" fillId="20" borderId="0" xfId="0" applyFont="1" applyFill="1" applyBorder="1" applyAlignment="1">
      <alignment horizontal="center" vertical="center"/>
    </xf>
    <xf numFmtId="169" fontId="3" fillId="24" borderId="0" xfId="0" applyNumberFormat="1" applyFont="1" applyFill="1" applyBorder="1" applyAlignment="1">
      <alignment horizontal="right"/>
    </xf>
    <xf numFmtId="169" fontId="3" fillId="24" borderId="10" xfId="0" applyNumberFormat="1" applyFont="1" applyFill="1" applyBorder="1" applyAlignment="1">
      <alignment horizontal="right"/>
    </xf>
    <xf numFmtId="164" fontId="3" fillId="24" borderId="21" xfId="0" applyNumberFormat="1" applyFont="1" applyFill="1" applyBorder="1" applyAlignment="1">
      <alignment/>
    </xf>
    <xf numFmtId="0" fontId="3" fillId="24" borderId="10" xfId="0" applyFont="1" applyFill="1" applyBorder="1" applyAlignment="1">
      <alignment/>
    </xf>
    <xf numFmtId="164" fontId="3" fillId="24" borderId="40" xfId="0" applyNumberFormat="1" applyFont="1" applyFill="1" applyBorder="1" applyAlignment="1">
      <alignment/>
    </xf>
    <xf numFmtId="169" fontId="3" fillId="24" borderId="21" xfId="0" applyNumberFormat="1" applyFont="1" applyFill="1" applyBorder="1" applyAlignment="1">
      <alignment horizontal="right"/>
    </xf>
    <xf numFmtId="169" fontId="3" fillId="24" borderId="41" xfId="0" applyNumberFormat="1" applyFont="1" applyFill="1" applyBorder="1" applyAlignment="1">
      <alignment/>
    </xf>
    <xf numFmtId="169" fontId="3" fillId="24" borderId="42" xfId="0" applyNumberFormat="1" applyFont="1" applyFill="1" applyBorder="1" applyAlignment="1">
      <alignment/>
    </xf>
    <xf numFmtId="169" fontId="3" fillId="24" borderId="13" xfId="0" applyNumberFormat="1" applyFont="1" applyFill="1" applyBorder="1" applyAlignment="1">
      <alignment horizontal="right"/>
    </xf>
    <xf numFmtId="0" fontId="3" fillId="20" borderId="11" xfId="0" applyFont="1" applyFill="1" applyBorder="1" applyAlignment="1">
      <alignment horizontal="center"/>
    </xf>
    <xf numFmtId="0" fontId="3" fillId="8" borderId="17" xfId="0" applyFont="1" applyFill="1" applyBorder="1" applyAlignment="1">
      <alignment/>
    </xf>
    <xf numFmtId="164" fontId="3" fillId="24" borderId="22" xfId="0" applyNumberFormat="1" applyFont="1" applyFill="1" applyBorder="1" applyAlignment="1">
      <alignment/>
    </xf>
    <xf numFmtId="0" fontId="3" fillId="24" borderId="0" xfId="0" applyFont="1" applyFill="1" applyBorder="1" applyAlignment="1">
      <alignment/>
    </xf>
    <xf numFmtId="0" fontId="3" fillId="8" borderId="43" xfId="0" applyFont="1" applyFill="1" applyBorder="1" applyAlignment="1">
      <alignment/>
    </xf>
    <xf numFmtId="164" fontId="3" fillId="24" borderId="44" xfId="0" applyNumberFormat="1" applyFont="1" applyFill="1" applyBorder="1" applyAlignment="1">
      <alignment/>
    </xf>
    <xf numFmtId="0" fontId="3" fillId="8" borderId="45" xfId="0" applyFont="1" applyFill="1" applyBorder="1" applyAlignment="1">
      <alignment/>
    </xf>
    <xf numFmtId="169" fontId="3" fillId="24" borderId="46" xfId="0" applyNumberFormat="1" applyFont="1" applyFill="1" applyBorder="1" applyAlignment="1">
      <alignment/>
    </xf>
    <xf numFmtId="169" fontId="3" fillId="24" borderId="47" xfId="0" applyNumberFormat="1" applyFont="1" applyFill="1" applyBorder="1" applyAlignment="1">
      <alignment/>
    </xf>
    <xf numFmtId="164" fontId="3" fillId="24" borderId="48" xfId="0" applyNumberFormat="1" applyFont="1" applyFill="1" applyBorder="1" applyAlignment="1">
      <alignment/>
    </xf>
    <xf numFmtId="3" fontId="3" fillId="0" borderId="0" xfId="0" applyNumberFormat="1" applyFont="1" applyFill="1" applyBorder="1" applyAlignment="1">
      <alignment horizontal="right" vertical="justify"/>
    </xf>
    <xf numFmtId="0" fontId="3" fillId="0" borderId="0" xfId="0" applyFont="1" applyFill="1" applyAlignment="1">
      <alignment/>
    </xf>
    <xf numFmtId="169" fontId="3" fillId="0" borderId="0" xfId="0" applyNumberFormat="1" applyFont="1" applyAlignment="1">
      <alignment/>
    </xf>
    <xf numFmtId="164" fontId="3" fillId="24" borderId="41" xfId="0" applyNumberFormat="1" applyFont="1" applyFill="1" applyBorder="1" applyAlignment="1">
      <alignment horizontal="right" vertical="justify" indent="1"/>
    </xf>
    <xf numFmtId="0" fontId="3" fillId="0" borderId="0" xfId="0" applyFont="1" applyAlignment="1">
      <alignment horizontal="right"/>
    </xf>
    <xf numFmtId="0" fontId="3" fillId="24" borderId="0" xfId="0" applyFont="1" applyFill="1" applyBorder="1" applyAlignment="1">
      <alignment vertical="justify"/>
    </xf>
    <xf numFmtId="1" fontId="3" fillId="24" borderId="0" xfId="0" applyNumberFormat="1" applyFont="1" applyFill="1" applyBorder="1" applyAlignment="1">
      <alignment horizontal="right" vertical="justify"/>
    </xf>
    <xf numFmtId="164" fontId="3" fillId="24" borderId="11" xfId="0" applyNumberFormat="1" applyFont="1" applyFill="1" applyBorder="1" applyAlignment="1">
      <alignment vertical="justify"/>
    </xf>
    <xf numFmtId="164" fontId="3" fillId="24" borderId="49" xfId="0" applyNumberFormat="1" applyFont="1" applyFill="1" applyBorder="1" applyAlignment="1">
      <alignment vertical="justify"/>
    </xf>
    <xf numFmtId="169" fontId="3" fillId="24" borderId="11" xfId="0" applyNumberFormat="1" applyFont="1" applyFill="1" applyBorder="1" applyAlignment="1">
      <alignment/>
    </xf>
    <xf numFmtId="169" fontId="3" fillId="24" borderId="49" xfId="0" applyNumberFormat="1" applyFont="1" applyFill="1" applyBorder="1" applyAlignment="1">
      <alignment/>
    </xf>
    <xf numFmtId="164" fontId="3" fillId="24" borderId="50" xfId="0" applyNumberFormat="1" applyFont="1" applyFill="1" applyBorder="1" applyAlignment="1">
      <alignment vertical="justify"/>
    </xf>
    <xf numFmtId="1" fontId="3" fillId="24" borderId="16" xfId="0" applyNumberFormat="1" applyFont="1" applyFill="1" applyBorder="1" applyAlignment="1">
      <alignment horizontal="right" vertical="justify"/>
    </xf>
    <xf numFmtId="1" fontId="3" fillId="24" borderId="16" xfId="0" applyNumberFormat="1" applyFont="1" applyFill="1" applyBorder="1" applyAlignment="1">
      <alignment horizontal="right"/>
    </xf>
    <xf numFmtId="1" fontId="3" fillId="24" borderId="51" xfId="0" applyNumberFormat="1" applyFont="1" applyFill="1" applyBorder="1" applyAlignment="1">
      <alignment horizontal="right"/>
    </xf>
    <xf numFmtId="164" fontId="3" fillId="24" borderId="10" xfId="0" applyNumberFormat="1" applyFont="1" applyFill="1" applyBorder="1" applyAlignment="1">
      <alignment horizontal="right" vertical="justify" indent="1"/>
    </xf>
    <xf numFmtId="164" fontId="3" fillId="24" borderId="47" xfId="0" applyNumberFormat="1" applyFont="1" applyFill="1" applyBorder="1" applyAlignment="1">
      <alignment horizontal="right" vertical="justify" indent="1"/>
    </xf>
    <xf numFmtId="1" fontId="3" fillId="24" borderId="52" xfId="0" applyNumberFormat="1" applyFont="1" applyFill="1" applyBorder="1" applyAlignment="1">
      <alignment horizontal="right"/>
    </xf>
    <xf numFmtId="164" fontId="3" fillId="24" borderId="42" xfId="0" applyNumberFormat="1" applyFont="1" applyFill="1" applyBorder="1" applyAlignment="1">
      <alignment horizontal="right" vertical="justify" indent="1"/>
    </xf>
    <xf numFmtId="164" fontId="3" fillId="24" borderId="53" xfId="0" applyNumberFormat="1" applyFont="1" applyFill="1" applyBorder="1" applyAlignment="1">
      <alignment horizontal="right" vertical="justify" indent="1"/>
    </xf>
    <xf numFmtId="1" fontId="3" fillId="24" borderId="41" xfId="0" applyNumberFormat="1" applyFont="1" applyFill="1" applyBorder="1" applyAlignment="1">
      <alignment horizontal="right" vertical="justify"/>
    </xf>
    <xf numFmtId="1" fontId="3" fillId="24" borderId="54" xfId="0" applyNumberFormat="1" applyFont="1" applyFill="1" applyBorder="1" applyAlignment="1">
      <alignment horizontal="right" vertical="justify"/>
    </xf>
    <xf numFmtId="169" fontId="3" fillId="24" borderId="42" xfId="0" applyNumberFormat="1" applyFont="1" applyFill="1" applyBorder="1" applyAlignment="1">
      <alignment horizontal="right"/>
    </xf>
    <xf numFmtId="169" fontId="3" fillId="24" borderId="32" xfId="0" applyNumberFormat="1" applyFont="1" applyFill="1" applyBorder="1" applyAlignment="1">
      <alignment horizontal="right"/>
    </xf>
    <xf numFmtId="0" fontId="3" fillId="0" borderId="0" xfId="0" applyFont="1" applyAlignment="1">
      <alignment/>
    </xf>
    <xf numFmtId="164" fontId="3" fillId="0" borderId="0" xfId="0" applyNumberFormat="1" applyFont="1" applyAlignment="1">
      <alignment/>
    </xf>
    <xf numFmtId="0" fontId="3" fillId="20" borderId="0" xfId="0" applyFont="1" applyFill="1" applyBorder="1" applyAlignment="1">
      <alignment horizontal="center"/>
    </xf>
    <xf numFmtId="0" fontId="3" fillId="24" borderId="21" xfId="0" applyFont="1" applyFill="1" applyBorder="1" applyAlignment="1">
      <alignment/>
    </xf>
    <xf numFmtId="169" fontId="3" fillId="24" borderId="40" xfId="0" applyNumberFormat="1" applyFont="1" applyFill="1" applyBorder="1" applyAlignment="1">
      <alignment/>
    </xf>
    <xf numFmtId="164" fontId="3" fillId="24" borderId="41" xfId="0" applyNumberFormat="1" applyFont="1" applyFill="1" applyBorder="1" applyAlignment="1">
      <alignment/>
    </xf>
    <xf numFmtId="164" fontId="3" fillId="24" borderId="10" xfId="0" applyNumberFormat="1" applyFont="1" applyFill="1" applyBorder="1" applyAlignment="1">
      <alignment/>
    </xf>
    <xf numFmtId="164" fontId="3" fillId="24" borderId="42" xfId="0" applyNumberFormat="1" applyFont="1" applyFill="1" applyBorder="1" applyAlignment="1">
      <alignment/>
    </xf>
    <xf numFmtId="0" fontId="3" fillId="24" borderId="41" xfId="0" applyFont="1" applyFill="1" applyBorder="1" applyAlignment="1">
      <alignment/>
    </xf>
    <xf numFmtId="0" fontId="3" fillId="24" borderId="21" xfId="0" applyFont="1" applyFill="1" applyBorder="1" applyAlignment="1">
      <alignment/>
    </xf>
    <xf numFmtId="164" fontId="3" fillId="24" borderId="0" xfId="0" applyNumberFormat="1" applyFont="1" applyFill="1" applyBorder="1" applyAlignment="1">
      <alignment/>
    </xf>
    <xf numFmtId="0" fontId="3" fillId="20" borderId="0" xfId="0" applyFont="1" applyFill="1" applyBorder="1" applyAlignment="1">
      <alignment/>
    </xf>
    <xf numFmtId="0" fontId="3" fillId="20" borderId="11" xfId="0" applyFont="1" applyFill="1" applyBorder="1" applyAlignment="1">
      <alignment/>
    </xf>
    <xf numFmtId="0" fontId="3" fillId="24" borderId="11" xfId="0" applyFont="1" applyFill="1" applyBorder="1" applyAlignment="1">
      <alignment/>
    </xf>
    <xf numFmtId="0" fontId="3" fillId="24" borderId="49" xfId="0" applyFont="1" applyFill="1" applyBorder="1" applyAlignment="1">
      <alignment/>
    </xf>
    <xf numFmtId="164" fontId="3" fillId="24" borderId="47" xfId="0" applyNumberFormat="1" applyFont="1" applyFill="1" applyBorder="1" applyAlignment="1">
      <alignment/>
    </xf>
    <xf numFmtId="164" fontId="3" fillId="24" borderId="55" xfId="0" applyNumberFormat="1" applyFont="1" applyFill="1" applyBorder="1" applyAlignment="1">
      <alignment/>
    </xf>
    <xf numFmtId="164" fontId="3" fillId="24" borderId="46" xfId="0" applyNumberFormat="1" applyFont="1" applyFill="1" applyBorder="1" applyAlignment="1">
      <alignment/>
    </xf>
    <xf numFmtId="0" fontId="1" fillId="24" borderId="55" xfId="0" applyFont="1" applyFill="1" applyBorder="1" applyAlignment="1">
      <alignment/>
    </xf>
    <xf numFmtId="0" fontId="3" fillId="24" borderId="46" xfId="0" applyFont="1" applyFill="1" applyBorder="1" applyAlignment="1">
      <alignment/>
    </xf>
    <xf numFmtId="0" fontId="3" fillId="24" borderId="50" xfId="0" applyFont="1" applyFill="1" applyBorder="1" applyAlignment="1">
      <alignment/>
    </xf>
    <xf numFmtId="0" fontId="23" fillId="0" borderId="0" xfId="0" applyFont="1" applyAlignment="1">
      <alignment horizontal="right"/>
    </xf>
    <xf numFmtId="1" fontId="3" fillId="24" borderId="40" xfId="0" applyNumberFormat="1" applyFont="1" applyFill="1" applyBorder="1" applyAlignment="1">
      <alignment horizontal="right" vertical="justify"/>
    </xf>
    <xf numFmtId="1" fontId="3" fillId="24" borderId="11" xfId="0" applyNumberFormat="1" applyFont="1" applyFill="1" applyBorder="1" applyAlignment="1">
      <alignment horizontal="right" vertical="justify"/>
    </xf>
    <xf numFmtId="1" fontId="3" fillId="24" borderId="49" xfId="0" applyNumberFormat="1" applyFont="1" applyFill="1" applyBorder="1" applyAlignment="1">
      <alignment horizontal="right" vertical="justify"/>
    </xf>
    <xf numFmtId="1" fontId="3" fillId="24" borderId="10" xfId="0" applyNumberFormat="1" applyFont="1" applyFill="1" applyBorder="1" applyAlignment="1">
      <alignment horizontal="right" vertical="justify"/>
    </xf>
    <xf numFmtId="1" fontId="3" fillId="24" borderId="53" xfId="0" applyNumberFormat="1" applyFont="1" applyFill="1" applyBorder="1" applyAlignment="1">
      <alignment horizontal="right" vertical="justify"/>
    </xf>
    <xf numFmtId="1" fontId="3" fillId="24" borderId="13" xfId="0" applyNumberFormat="1" applyFont="1" applyFill="1" applyBorder="1" applyAlignment="1">
      <alignment horizontal="right" vertical="justify"/>
    </xf>
    <xf numFmtId="1" fontId="3" fillId="24" borderId="42" xfId="0" applyNumberFormat="1" applyFont="1" applyFill="1" applyBorder="1" applyAlignment="1">
      <alignment horizontal="right" vertical="justify"/>
    </xf>
    <xf numFmtId="164" fontId="3" fillId="24" borderId="10" xfId="0" applyNumberFormat="1" applyFont="1" applyFill="1" applyBorder="1" applyAlignment="1">
      <alignment vertical="justify"/>
    </xf>
    <xf numFmtId="1" fontId="3" fillId="24" borderId="11" xfId="0" applyNumberFormat="1" applyFont="1" applyFill="1" applyBorder="1" applyAlignment="1">
      <alignment vertical="justify"/>
    </xf>
    <xf numFmtId="0" fontId="3" fillId="24" borderId="6" xfId="0" applyFont="1" applyFill="1" applyBorder="1" applyAlignment="1">
      <alignment vertical="justify"/>
    </xf>
    <xf numFmtId="1" fontId="3" fillId="24" borderId="12" xfId="0" applyNumberFormat="1" applyFont="1" applyFill="1" applyBorder="1" applyAlignment="1">
      <alignment vertical="justify"/>
    </xf>
    <xf numFmtId="164" fontId="3" fillId="24" borderId="12" xfId="0" applyNumberFormat="1" applyFont="1" applyFill="1" applyBorder="1" applyAlignment="1">
      <alignment vertical="justify"/>
    </xf>
    <xf numFmtId="1" fontId="3" fillId="24" borderId="14" xfId="0" applyNumberFormat="1" applyFont="1" applyFill="1" applyBorder="1" applyAlignment="1">
      <alignment vertical="justify"/>
    </xf>
    <xf numFmtId="0" fontId="3" fillId="8" borderId="17" xfId="0" applyFont="1" applyFill="1" applyBorder="1" applyAlignment="1">
      <alignment wrapText="1"/>
    </xf>
    <xf numFmtId="0" fontId="3" fillId="8" borderId="43" xfId="0" applyFont="1" applyFill="1" applyBorder="1" applyAlignment="1">
      <alignment wrapText="1"/>
    </xf>
    <xf numFmtId="0" fontId="3" fillId="8" borderId="18" xfId="0" applyFont="1" applyFill="1" applyBorder="1" applyAlignment="1">
      <alignment wrapText="1"/>
    </xf>
    <xf numFmtId="169" fontId="3" fillId="20" borderId="0" xfId="0" applyNumberFormat="1" applyFont="1" applyFill="1" applyBorder="1" applyAlignment="1">
      <alignment horizontal="center" vertical="center"/>
    </xf>
    <xf numFmtId="169" fontId="3" fillId="20" borderId="21" xfId="0" applyNumberFormat="1" applyFont="1" applyFill="1" applyBorder="1" applyAlignment="1">
      <alignment horizontal="center" vertical="center"/>
    </xf>
    <xf numFmtId="0" fontId="3" fillId="0" borderId="0" xfId="0" applyFont="1" applyAlignment="1">
      <alignment horizontal="right"/>
    </xf>
    <xf numFmtId="169" fontId="3" fillId="24" borderId="0" xfId="0" applyNumberFormat="1" applyFont="1" applyFill="1" applyBorder="1" applyAlignment="1">
      <alignment vertical="center"/>
    </xf>
    <xf numFmtId="169" fontId="3" fillId="24" borderId="21" xfId="0" applyNumberFormat="1" applyFont="1" applyFill="1" applyBorder="1" applyAlignment="1">
      <alignment horizontal="right" vertical="center"/>
    </xf>
    <xf numFmtId="164" fontId="3" fillId="24" borderId="21" xfId="0" applyNumberFormat="1" applyFont="1" applyFill="1" applyBorder="1" applyAlignment="1">
      <alignment horizontal="right" vertical="center"/>
    </xf>
    <xf numFmtId="169" fontId="3" fillId="24" borderId="16" xfId="0" applyNumberFormat="1" applyFont="1" applyFill="1" applyBorder="1" applyAlignment="1">
      <alignment horizontal="right" vertical="center"/>
    </xf>
    <xf numFmtId="169" fontId="3" fillId="24" borderId="0" xfId="0" applyNumberFormat="1" applyFont="1" applyFill="1" applyBorder="1" applyAlignment="1">
      <alignment horizontal="right" vertical="center"/>
    </xf>
    <xf numFmtId="0" fontId="3" fillId="24" borderId="21" xfId="0" applyFont="1" applyFill="1" applyBorder="1" applyAlignment="1">
      <alignment horizontal="right" vertical="center"/>
    </xf>
    <xf numFmtId="0" fontId="3" fillId="24" borderId="16" xfId="0" applyFont="1" applyFill="1" applyBorder="1" applyAlignment="1">
      <alignment horizontal="right" vertical="center"/>
    </xf>
    <xf numFmtId="169" fontId="3" fillId="24" borderId="13" xfId="0" applyNumberFormat="1" applyFont="1" applyFill="1" applyBorder="1" applyAlignment="1">
      <alignment horizontal="right" vertical="center"/>
    </xf>
    <xf numFmtId="169" fontId="3" fillId="24" borderId="10" xfId="0" applyNumberFormat="1" applyFont="1" applyFill="1" applyBorder="1" applyAlignment="1">
      <alignment horizontal="right" vertical="center"/>
    </xf>
    <xf numFmtId="169" fontId="3" fillId="24" borderId="56" xfId="0" applyNumberFormat="1" applyFont="1" applyFill="1" applyBorder="1" applyAlignment="1">
      <alignment horizontal="right" vertical="center"/>
    </xf>
    <xf numFmtId="169" fontId="3" fillId="24" borderId="57" xfId="0" applyNumberFormat="1" applyFont="1" applyFill="1" applyBorder="1" applyAlignment="1">
      <alignment horizontal="right" vertical="center"/>
    </xf>
    <xf numFmtId="169" fontId="3" fillId="24" borderId="58" xfId="0" applyNumberFormat="1" applyFont="1" applyFill="1" applyBorder="1" applyAlignment="1">
      <alignment horizontal="right" vertical="center"/>
    </xf>
    <xf numFmtId="169" fontId="3" fillId="24" borderId="59" xfId="0" applyNumberFormat="1" applyFont="1" applyFill="1" applyBorder="1" applyAlignment="1">
      <alignment horizontal="right" vertical="center"/>
    </xf>
    <xf numFmtId="164" fontId="3" fillId="24" borderId="58" xfId="0" applyNumberFormat="1" applyFont="1" applyFill="1" applyBorder="1" applyAlignment="1">
      <alignment horizontal="right" vertical="center"/>
    </xf>
    <xf numFmtId="169" fontId="3" fillId="20" borderId="22" xfId="0" applyNumberFormat="1" applyFont="1" applyFill="1" applyBorder="1" applyAlignment="1">
      <alignment horizontal="center" vertical="center"/>
    </xf>
    <xf numFmtId="0" fontId="3" fillId="8" borderId="17" xfId="0" applyFont="1" applyFill="1" applyBorder="1" applyAlignment="1">
      <alignment vertical="center" wrapText="1"/>
    </xf>
    <xf numFmtId="164" fontId="3" fillId="24" borderId="22" xfId="0" applyNumberFormat="1" applyFont="1" applyFill="1" applyBorder="1" applyAlignment="1">
      <alignment horizontal="right" vertical="center"/>
    </xf>
    <xf numFmtId="0" fontId="3" fillId="24" borderId="0" xfId="0" applyFont="1" applyFill="1" applyBorder="1" applyAlignment="1">
      <alignment horizontal="right" vertical="center"/>
    </xf>
    <xf numFmtId="169" fontId="3" fillId="24" borderId="22" xfId="0" applyNumberFormat="1" applyFont="1" applyFill="1" applyBorder="1" applyAlignment="1">
      <alignment horizontal="right" vertical="center"/>
    </xf>
    <xf numFmtId="0" fontId="3" fillId="8" borderId="60" xfId="0" applyFont="1" applyFill="1" applyBorder="1" applyAlignment="1">
      <alignment vertical="center" wrapText="1"/>
    </xf>
    <xf numFmtId="164" fontId="3" fillId="24" borderId="61" xfId="0" applyNumberFormat="1" applyFont="1" applyFill="1" applyBorder="1" applyAlignment="1">
      <alignment horizontal="right" vertical="center"/>
    </xf>
    <xf numFmtId="0" fontId="3" fillId="8" borderId="18" xfId="0" applyFont="1" applyFill="1" applyBorder="1" applyAlignment="1">
      <alignment vertical="center"/>
    </xf>
    <xf numFmtId="169" fontId="3" fillId="24" borderId="6" xfId="0" applyNumberFormat="1" applyFont="1" applyFill="1" applyBorder="1" applyAlignment="1">
      <alignment horizontal="right" vertical="center"/>
    </xf>
    <xf numFmtId="169" fontId="3" fillId="24" borderId="62" xfId="0" applyNumberFormat="1" applyFont="1" applyFill="1" applyBorder="1" applyAlignment="1">
      <alignment horizontal="right" vertical="center"/>
    </xf>
    <xf numFmtId="164" fontId="3" fillId="24" borderId="62" xfId="0" applyNumberFormat="1" applyFont="1" applyFill="1" applyBorder="1" applyAlignment="1">
      <alignment horizontal="right" vertical="center"/>
    </xf>
    <xf numFmtId="169" fontId="3" fillId="24" borderId="20" xfId="0" applyNumberFormat="1" applyFont="1" applyFill="1" applyBorder="1" applyAlignment="1">
      <alignment horizontal="right" vertical="center"/>
    </xf>
    <xf numFmtId="164" fontId="3" fillId="24" borderId="25" xfId="0" applyNumberFormat="1" applyFont="1" applyFill="1" applyBorder="1" applyAlignment="1">
      <alignment horizontal="right" vertical="center"/>
    </xf>
    <xf numFmtId="0" fontId="23" fillId="0" borderId="0" xfId="0" applyFont="1" applyAlignment="1">
      <alignment vertical="center"/>
    </xf>
    <xf numFmtId="0" fontId="3" fillId="0" borderId="0" xfId="0" applyFont="1" applyAlignment="1">
      <alignment vertical="center"/>
    </xf>
    <xf numFmtId="0" fontId="3" fillId="20" borderId="13" xfId="0" applyFont="1" applyFill="1" applyBorder="1" applyAlignment="1">
      <alignment horizontal="center" vertical="center"/>
    </xf>
    <xf numFmtId="0" fontId="3" fillId="24" borderId="13" xfId="0" applyFont="1" applyFill="1" applyBorder="1" applyAlignment="1">
      <alignment horizontal="right" vertical="center"/>
    </xf>
    <xf numFmtId="0" fontId="3" fillId="20" borderId="10" xfId="0" applyFont="1" applyFill="1" applyBorder="1" applyAlignment="1">
      <alignment horizontal="center" vertical="center"/>
    </xf>
    <xf numFmtId="0" fontId="3" fillId="20" borderId="22" xfId="0" applyFont="1" applyFill="1" applyBorder="1" applyAlignment="1">
      <alignment horizontal="center" vertical="center"/>
    </xf>
    <xf numFmtId="0" fontId="3" fillId="8" borderId="17" xfId="0" applyFont="1" applyFill="1" applyBorder="1" applyAlignment="1">
      <alignment vertical="center"/>
    </xf>
    <xf numFmtId="0" fontId="3" fillId="24" borderId="23" xfId="0" applyFont="1" applyFill="1" applyBorder="1" applyAlignment="1">
      <alignment horizontal="right" vertical="center"/>
    </xf>
    <xf numFmtId="164" fontId="3" fillId="24" borderId="12" xfId="0" applyNumberFormat="1" applyFont="1" applyFill="1" applyBorder="1" applyAlignment="1">
      <alignment horizontal="right" vertical="center"/>
    </xf>
    <xf numFmtId="0" fontId="4" fillId="0" borderId="0" xfId="0" applyFont="1" applyAlignment="1">
      <alignment vertical="center"/>
    </xf>
    <xf numFmtId="1"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 fontId="3" fillId="24" borderId="12" xfId="0" applyNumberFormat="1" applyFont="1" applyFill="1" applyBorder="1" applyAlignment="1">
      <alignment vertical="center"/>
    </xf>
    <xf numFmtId="1" fontId="3" fillId="24" borderId="14" xfId="0" applyNumberFormat="1" applyFont="1" applyFill="1" applyBorder="1" applyAlignment="1">
      <alignment vertical="center"/>
    </xf>
    <xf numFmtId="0" fontId="3" fillId="8" borderId="0"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8"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167" fontId="3" fillId="24" borderId="16" xfId="0" applyNumberFormat="1" applyFont="1" applyFill="1" applyBorder="1" applyAlignment="1">
      <alignment horizontal="right" vertical="center"/>
    </xf>
    <xf numFmtId="167" fontId="3" fillId="24" borderId="10" xfId="0" applyNumberFormat="1" applyFont="1" applyFill="1" applyBorder="1" applyAlignment="1">
      <alignment horizontal="right" vertical="center"/>
    </xf>
    <xf numFmtId="0" fontId="3" fillId="8" borderId="21" xfId="0" applyFont="1" applyFill="1" applyBorder="1" applyAlignment="1">
      <alignment horizontal="center" vertical="center" wrapText="1"/>
    </xf>
    <xf numFmtId="170" fontId="3" fillId="24" borderId="10" xfId="0" applyNumberFormat="1" applyFont="1" applyFill="1" applyBorder="1" applyAlignment="1">
      <alignment horizontal="right" vertical="center"/>
    </xf>
    <xf numFmtId="0" fontId="3" fillId="8" borderId="22" xfId="0" applyFont="1" applyFill="1" applyBorder="1" applyAlignment="1">
      <alignment horizontal="center" vertical="center" wrapText="1"/>
    </xf>
    <xf numFmtId="167" fontId="3" fillId="24" borderId="22" xfId="0" applyNumberFormat="1" applyFont="1" applyFill="1" applyBorder="1" applyAlignment="1">
      <alignment horizontal="right" vertical="center"/>
    </xf>
    <xf numFmtId="0" fontId="3" fillId="2" borderId="19" xfId="0" applyFont="1" applyFill="1" applyBorder="1" applyAlignment="1">
      <alignment horizontal="left" vertical="center" wrapText="1"/>
    </xf>
    <xf numFmtId="167" fontId="3" fillId="24" borderId="20" xfId="0" applyNumberFormat="1" applyFont="1" applyFill="1" applyBorder="1" applyAlignment="1">
      <alignment horizontal="right" vertical="center"/>
    </xf>
    <xf numFmtId="167" fontId="3" fillId="24" borderId="12" xfId="0" applyNumberFormat="1" applyFont="1" applyFill="1" applyBorder="1" applyAlignment="1">
      <alignment horizontal="right" vertical="center"/>
    </xf>
    <xf numFmtId="167" fontId="3" fillId="24" borderId="25" xfId="0"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vertical="center"/>
    </xf>
    <xf numFmtId="0" fontId="23" fillId="0" borderId="0" xfId="0" applyFont="1" applyBorder="1" applyAlignment="1">
      <alignment vertical="center"/>
    </xf>
    <xf numFmtId="164" fontId="3" fillId="24" borderId="11" xfId="0" applyNumberFormat="1" applyFont="1" applyFill="1" applyBorder="1" applyAlignment="1">
      <alignment vertical="center"/>
    </xf>
    <xf numFmtId="164" fontId="3" fillId="24" borderId="6"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8" xfId="0" applyFont="1" applyFill="1" applyBorder="1" applyAlignment="1">
      <alignment vertical="center" wrapText="1"/>
    </xf>
    <xf numFmtId="164" fontId="3" fillId="24" borderId="16" xfId="0" applyNumberFormat="1" applyFont="1" applyFill="1" applyBorder="1" applyAlignment="1">
      <alignment vertical="center"/>
    </xf>
    <xf numFmtId="164" fontId="3" fillId="24" borderId="20" xfId="0" applyNumberFormat="1" applyFont="1" applyFill="1" applyBorder="1" applyAlignment="1">
      <alignment vertical="center"/>
    </xf>
    <xf numFmtId="0" fontId="23" fillId="0" borderId="0" xfId="0" applyFont="1" applyBorder="1" applyAlignment="1">
      <alignment/>
    </xf>
    <xf numFmtId="0" fontId="1" fillId="0" borderId="0" xfId="0" applyFont="1" applyBorder="1" applyAlignment="1">
      <alignment/>
    </xf>
    <xf numFmtId="169" fontId="2" fillId="24" borderId="0" xfId="0" applyNumberFormat="1" applyFont="1" applyFill="1" applyBorder="1" applyAlignment="1">
      <alignment horizontal="right"/>
    </xf>
    <xf numFmtId="169" fontId="2" fillId="24" borderId="0" xfId="0" applyNumberFormat="1" applyFont="1" applyFill="1" applyBorder="1" applyAlignment="1">
      <alignment horizontal="right" vertical="center"/>
    </xf>
    <xf numFmtId="169" fontId="3" fillId="8" borderId="21" xfId="0" applyNumberFormat="1" applyFont="1" applyFill="1" applyBorder="1" applyAlignment="1">
      <alignment horizontal="center" vertical="center"/>
    </xf>
    <xf numFmtId="169" fontId="2" fillId="24" borderId="13" xfId="0" applyNumberFormat="1" applyFont="1" applyFill="1" applyBorder="1" applyAlignment="1">
      <alignment horizontal="right"/>
    </xf>
    <xf numFmtId="169" fontId="2" fillId="24" borderId="13" xfId="0" applyNumberFormat="1" applyFont="1" applyFill="1" applyBorder="1" applyAlignment="1">
      <alignment horizontal="right" vertical="center"/>
    </xf>
    <xf numFmtId="169" fontId="2" fillId="24" borderId="42" xfId="0" applyNumberFormat="1" applyFont="1" applyFill="1" applyBorder="1" applyAlignment="1">
      <alignment horizontal="right" vertical="center"/>
    </xf>
    <xf numFmtId="169" fontId="2" fillId="24" borderId="10" xfId="0" applyNumberFormat="1" applyFont="1" applyFill="1" applyBorder="1" applyAlignment="1">
      <alignment horizontal="right"/>
    </xf>
    <xf numFmtId="169" fontId="2" fillId="24" borderId="10" xfId="0" applyNumberFormat="1" applyFont="1" applyFill="1" applyBorder="1" applyAlignment="1">
      <alignment horizontal="right" vertical="center"/>
    </xf>
    <xf numFmtId="0" fontId="23" fillId="0" borderId="10" xfId="0" applyFont="1" applyBorder="1" applyAlignment="1">
      <alignment/>
    </xf>
    <xf numFmtId="0" fontId="23" fillId="0" borderId="53" xfId="0" applyFont="1" applyBorder="1" applyAlignment="1">
      <alignment/>
    </xf>
    <xf numFmtId="0" fontId="2" fillId="24" borderId="26" xfId="0" applyFont="1" applyFill="1" applyBorder="1" applyAlignment="1">
      <alignment vertical="center"/>
    </xf>
    <xf numFmtId="0" fontId="3" fillId="2" borderId="26" xfId="0" applyFont="1" applyFill="1" applyBorder="1" applyAlignment="1">
      <alignment/>
    </xf>
    <xf numFmtId="0" fontId="3" fillId="2" borderId="26" xfId="0" applyNumberFormat="1" applyFont="1" applyFill="1" applyBorder="1" applyAlignment="1">
      <alignment/>
    </xf>
    <xf numFmtId="169" fontId="2" fillId="24" borderId="11" xfId="0" applyNumberFormat="1" applyFont="1" applyFill="1" applyBorder="1" applyAlignment="1">
      <alignment horizontal="right" vertical="center"/>
    </xf>
    <xf numFmtId="0" fontId="3" fillId="8" borderId="63" xfId="0" applyFont="1" applyFill="1" applyBorder="1" applyAlignment="1">
      <alignment/>
    </xf>
    <xf numFmtId="169" fontId="2" fillId="24" borderId="11" xfId="0" applyNumberFormat="1" applyFont="1" applyFill="1" applyBorder="1" applyAlignment="1">
      <alignment horizontal="right"/>
    </xf>
    <xf numFmtId="0" fontId="3" fillId="8" borderId="63" xfId="0" applyNumberFormat="1" applyFont="1" applyFill="1" applyBorder="1" applyAlignment="1">
      <alignment vertical="top"/>
    </xf>
    <xf numFmtId="169" fontId="3" fillId="24" borderId="11" xfId="0" applyNumberFormat="1" applyFont="1" applyFill="1" applyBorder="1" applyAlignment="1">
      <alignment horizontal="right"/>
    </xf>
    <xf numFmtId="0" fontId="3" fillId="8" borderId="63" xfId="0" applyNumberFormat="1" applyFont="1" applyFill="1" applyBorder="1" applyAlignment="1">
      <alignment/>
    </xf>
    <xf numFmtId="0" fontId="3" fillId="8" borderId="63" xfId="0" applyFont="1" applyFill="1" applyBorder="1" applyAlignment="1">
      <alignment wrapText="1"/>
    </xf>
    <xf numFmtId="0" fontId="3" fillId="8" borderId="38" xfId="0" applyFont="1" applyFill="1" applyBorder="1" applyAlignment="1">
      <alignment wrapText="1"/>
    </xf>
    <xf numFmtId="0" fontId="3" fillId="2" borderId="27" xfId="0" applyFont="1" applyFill="1" applyBorder="1" applyAlignment="1">
      <alignment/>
    </xf>
    <xf numFmtId="169" fontId="2" fillId="24" borderId="23" xfId="0" applyNumberFormat="1" applyFont="1" applyFill="1" applyBorder="1" applyAlignment="1">
      <alignment horizontal="right"/>
    </xf>
    <xf numFmtId="169" fontId="2" fillId="24" borderId="6" xfId="0" applyNumberFormat="1" applyFont="1" applyFill="1" applyBorder="1" applyAlignment="1">
      <alignment horizontal="right"/>
    </xf>
    <xf numFmtId="169" fontId="2" fillId="24" borderId="12" xfId="0" applyNumberFormat="1" applyFont="1" applyFill="1" applyBorder="1" applyAlignment="1">
      <alignment horizontal="right"/>
    </xf>
    <xf numFmtId="169" fontId="2" fillId="24" borderId="14" xfId="0" applyNumberFormat="1" applyFont="1" applyFill="1" applyBorder="1" applyAlignment="1">
      <alignment horizontal="right"/>
    </xf>
    <xf numFmtId="1" fontId="3" fillId="24" borderId="11" xfId="0" applyNumberFormat="1" applyFont="1" applyFill="1" applyBorder="1" applyAlignment="1">
      <alignment horizontal="right" vertical="center"/>
    </xf>
    <xf numFmtId="1" fontId="3" fillId="24" borderId="14" xfId="0" applyNumberFormat="1" applyFont="1" applyFill="1" applyBorder="1" applyAlignment="1">
      <alignment horizontal="right" vertical="center"/>
    </xf>
    <xf numFmtId="0" fontId="3" fillId="2" borderId="18" xfId="0" applyFont="1" applyFill="1" applyBorder="1" applyAlignment="1">
      <alignment vertical="center"/>
    </xf>
    <xf numFmtId="164" fontId="3" fillId="24" borderId="16" xfId="0" applyNumberFormat="1" applyFont="1" applyFill="1" applyBorder="1" applyAlignment="1">
      <alignment horizontal="right" vertical="center"/>
    </xf>
    <xf numFmtId="164" fontId="3" fillId="24" borderId="2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169" fontId="2" fillId="0" borderId="0" xfId="0" applyNumberFormat="1" applyFont="1" applyFill="1" applyBorder="1" applyAlignment="1">
      <alignment vertical="center"/>
    </xf>
    <xf numFmtId="169" fontId="2" fillId="0" borderId="0" xfId="0" applyNumberFormat="1" applyFont="1" applyFill="1" applyAlignment="1">
      <alignment vertical="center"/>
    </xf>
    <xf numFmtId="169" fontId="3" fillId="24" borderId="10" xfId="0" applyNumberFormat="1" applyFont="1" applyFill="1" applyBorder="1" applyAlignment="1">
      <alignment vertical="center"/>
    </xf>
    <xf numFmtId="169" fontId="3" fillId="24" borderId="13" xfId="0" applyNumberFormat="1" applyFont="1" applyFill="1" applyBorder="1" applyAlignment="1">
      <alignment vertical="center"/>
    </xf>
    <xf numFmtId="0" fontId="3" fillId="28" borderId="17" xfId="0" applyFont="1" applyFill="1" applyBorder="1" applyAlignment="1">
      <alignment vertical="center" wrapText="1"/>
    </xf>
    <xf numFmtId="169" fontId="3" fillId="24" borderId="0" xfId="0" applyNumberFormat="1" applyFont="1" applyFill="1" applyBorder="1" applyAlignment="1">
      <alignment vertical="center"/>
    </xf>
    <xf numFmtId="169" fontId="3" fillId="24" borderId="11" xfId="0" applyNumberFormat="1" applyFont="1" applyFill="1" applyBorder="1" applyAlignment="1">
      <alignment vertical="center"/>
    </xf>
    <xf numFmtId="0" fontId="3" fillId="8" borderId="17" xfId="0" applyFont="1" applyFill="1" applyBorder="1" applyAlignment="1">
      <alignment vertical="center" wrapText="1"/>
    </xf>
    <xf numFmtId="0" fontId="2" fillId="28" borderId="18" xfId="0" applyFont="1" applyFill="1" applyBorder="1" applyAlignment="1">
      <alignment vertical="center" wrapText="1"/>
    </xf>
    <xf numFmtId="169" fontId="2" fillId="24" borderId="23" xfId="0" applyNumberFormat="1" applyFont="1" applyFill="1" applyBorder="1" applyAlignment="1">
      <alignment vertical="center"/>
    </xf>
    <xf numFmtId="169" fontId="2" fillId="24" borderId="6" xfId="0" applyNumberFormat="1" applyFont="1" applyFill="1" applyBorder="1" applyAlignment="1">
      <alignment vertical="center"/>
    </xf>
    <xf numFmtId="169" fontId="2" fillId="24" borderId="12" xfId="0" applyNumberFormat="1" applyFont="1" applyFill="1" applyBorder="1" applyAlignment="1">
      <alignment vertical="center"/>
    </xf>
    <xf numFmtId="169" fontId="2" fillId="24" borderId="14" xfId="0" applyNumberFormat="1" applyFont="1" applyFill="1" applyBorder="1" applyAlignment="1">
      <alignment vertical="center"/>
    </xf>
    <xf numFmtId="166" fontId="3" fillId="24" borderId="0" xfId="0" applyNumberFormat="1" applyFont="1" applyFill="1" applyBorder="1" applyAlignment="1">
      <alignment horizontal="right" indent="1"/>
    </xf>
    <xf numFmtId="3" fontId="3" fillId="24" borderId="11" xfId="0" applyNumberFormat="1" applyFont="1" applyFill="1" applyBorder="1" applyAlignment="1">
      <alignment horizontal="right" indent="1"/>
    </xf>
    <xf numFmtId="3" fontId="2" fillId="24" borderId="6" xfId="0" applyNumberFormat="1" applyFont="1" applyFill="1" applyBorder="1" applyAlignment="1">
      <alignment horizontal="right" indent="1"/>
    </xf>
    <xf numFmtId="3" fontId="2" fillId="24" borderId="14" xfId="0" applyNumberFormat="1" applyFont="1" applyFill="1" applyBorder="1" applyAlignment="1">
      <alignment horizontal="right" indent="1"/>
    </xf>
    <xf numFmtId="0" fontId="2" fillId="2" borderId="18" xfId="0" applyFont="1" applyFill="1" applyBorder="1" applyAlignment="1">
      <alignment/>
    </xf>
    <xf numFmtId="0" fontId="3" fillId="20" borderId="16" xfId="0" applyFont="1" applyFill="1" applyBorder="1" applyAlignment="1">
      <alignment horizontal="center"/>
    </xf>
    <xf numFmtId="1" fontId="3" fillId="24" borderId="16" xfId="0" applyNumberFormat="1" applyFont="1" applyFill="1" applyBorder="1" applyAlignment="1">
      <alignment horizontal="right" indent="1"/>
    </xf>
    <xf numFmtId="1" fontId="2" fillId="24" borderId="20" xfId="0" applyNumberFormat="1" applyFont="1" applyFill="1" applyBorder="1" applyAlignment="1">
      <alignment horizontal="right" indent="1"/>
    </xf>
    <xf numFmtId="0" fontId="3" fillId="20" borderId="10" xfId="0" applyFont="1" applyFill="1" applyBorder="1" applyAlignment="1">
      <alignment horizontal="center"/>
    </xf>
    <xf numFmtId="1" fontId="3" fillId="24" borderId="10" xfId="0" applyNumberFormat="1" applyFont="1" applyFill="1" applyBorder="1" applyAlignment="1">
      <alignment horizontal="right" indent="3"/>
    </xf>
    <xf numFmtId="1" fontId="2" fillId="24" borderId="12" xfId="0" applyNumberFormat="1" applyFont="1" applyFill="1" applyBorder="1" applyAlignment="1">
      <alignment horizontal="right" indent="2"/>
    </xf>
    <xf numFmtId="1"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6" xfId="0" applyNumberFormat="1" applyFont="1" applyFill="1" applyBorder="1" applyAlignment="1">
      <alignment horizontal="right" vertical="center"/>
    </xf>
    <xf numFmtId="1"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7" xfId="0" applyNumberFormat="1" applyFont="1" applyFill="1" applyBorder="1" applyAlignment="1">
      <alignment horizontal="right" vertical="center"/>
    </xf>
    <xf numFmtId="0" fontId="3" fillId="24" borderId="23" xfId="0" applyFont="1" applyFill="1" applyBorder="1" applyAlignment="1">
      <alignment horizontal="right" vertical="center"/>
    </xf>
    <xf numFmtId="0" fontId="3" fillId="24" borderId="12" xfId="0" applyFont="1" applyFill="1" applyBorder="1" applyAlignment="1">
      <alignment horizontal="right" vertical="center"/>
    </xf>
    <xf numFmtId="164" fontId="5" fillId="24" borderId="25" xfId="0" applyNumberFormat="1" applyFont="1" applyFill="1" applyBorder="1" applyAlignment="1">
      <alignment horizontal="right" vertical="center"/>
    </xf>
    <xf numFmtId="169" fontId="3" fillId="24" borderId="13" xfId="55" applyNumberFormat="1" applyFont="1" applyFill="1" applyBorder="1" applyAlignment="1">
      <alignment/>
      <protection/>
    </xf>
    <xf numFmtId="169" fontId="3" fillId="24" borderId="10" xfId="55" applyNumberFormat="1" applyFont="1" applyFill="1" applyBorder="1" applyAlignment="1">
      <alignment/>
      <protection/>
    </xf>
    <xf numFmtId="169" fontId="3" fillId="24" borderId="21" xfId="55" applyNumberFormat="1" applyFont="1" applyFill="1" applyBorder="1" applyAlignment="1">
      <alignment/>
      <protection/>
    </xf>
    <xf numFmtId="169" fontId="3" fillId="24" borderId="0" xfId="55" applyNumberFormat="1" applyFont="1" applyFill="1" applyBorder="1" applyAlignment="1">
      <alignment/>
      <protection/>
    </xf>
    <xf numFmtId="170" fontId="3" fillId="24" borderId="10" xfId="55" applyNumberFormat="1" applyFont="1" applyFill="1" applyBorder="1" applyAlignment="1">
      <alignment/>
      <protection/>
    </xf>
    <xf numFmtId="0" fontId="3" fillId="24" borderId="21" xfId="55" applyFont="1" applyFill="1" applyBorder="1" applyAlignment="1">
      <alignment/>
      <protection/>
    </xf>
    <xf numFmtId="0" fontId="3" fillId="24" borderId="10" xfId="55" applyFont="1" applyFill="1" applyBorder="1" applyAlignment="1">
      <alignment/>
      <protection/>
    </xf>
    <xf numFmtId="169" fontId="3" fillId="24" borderId="21" xfId="55" applyNumberFormat="1" applyFont="1" applyFill="1" applyBorder="1" applyAlignment="1" quotePrefix="1">
      <alignment/>
      <protection/>
    </xf>
    <xf numFmtId="169" fontId="3" fillId="24" borderId="10" xfId="55" applyNumberFormat="1" applyFont="1" applyFill="1" applyBorder="1" applyAlignment="1" quotePrefix="1">
      <alignment/>
      <protection/>
    </xf>
    <xf numFmtId="169" fontId="3" fillId="24" borderId="0" xfId="55" applyNumberFormat="1" applyFont="1" applyFill="1" applyBorder="1" applyAlignment="1">
      <alignment horizontal="right"/>
      <protection/>
    </xf>
    <xf numFmtId="169" fontId="3" fillId="24" borderId="21" xfId="55" applyNumberFormat="1" applyFont="1" applyFill="1" applyBorder="1" applyAlignment="1">
      <alignment horizontal="right"/>
      <protection/>
    </xf>
    <xf numFmtId="0" fontId="3" fillId="8" borderId="17" xfId="55" applyFont="1" applyFill="1" applyBorder="1">
      <alignment/>
      <protection/>
    </xf>
    <xf numFmtId="169" fontId="3" fillId="24" borderId="22" xfId="55" applyNumberFormat="1" applyFont="1" applyFill="1" applyBorder="1" applyAlignment="1">
      <alignment/>
      <protection/>
    </xf>
    <xf numFmtId="0" fontId="3" fillId="8" borderId="17" xfId="55" applyFont="1" applyFill="1" applyBorder="1" applyAlignment="1">
      <alignment horizontal="left" indent="1"/>
      <protection/>
    </xf>
    <xf numFmtId="0" fontId="3" fillId="24" borderId="0" xfId="55" applyFont="1" applyFill="1" applyBorder="1" applyAlignment="1">
      <alignment/>
      <protection/>
    </xf>
    <xf numFmtId="0" fontId="3" fillId="24" borderId="22" xfId="55" applyFont="1" applyFill="1" applyBorder="1" applyAlignment="1">
      <alignment/>
      <protection/>
    </xf>
    <xf numFmtId="0" fontId="3" fillId="8" borderId="17" xfId="55" applyFont="1" applyFill="1" applyBorder="1" applyAlignment="1">
      <alignment horizontal="left" wrapText="1" indent="1"/>
      <protection/>
    </xf>
    <xf numFmtId="0" fontId="3" fillId="8" borderId="17" xfId="55" applyFont="1" applyFill="1" applyBorder="1" applyAlignment="1">
      <alignment wrapText="1"/>
      <protection/>
    </xf>
    <xf numFmtId="169" fontId="3" fillId="24" borderId="0" xfId="55" applyNumberFormat="1" applyFont="1" applyFill="1" applyBorder="1" applyAlignment="1" quotePrefix="1">
      <alignment/>
      <protection/>
    </xf>
    <xf numFmtId="169" fontId="3" fillId="24" borderId="22" xfId="55" applyNumberFormat="1" applyFont="1" applyFill="1" applyBorder="1" applyAlignment="1" quotePrefix="1">
      <alignment/>
      <protection/>
    </xf>
    <xf numFmtId="0" fontId="3" fillId="2" borderId="45" xfId="55" applyFont="1" applyFill="1" applyBorder="1">
      <alignment/>
      <protection/>
    </xf>
    <xf numFmtId="169" fontId="3" fillId="24" borderId="46" xfId="55" applyNumberFormat="1" applyFont="1" applyFill="1" applyBorder="1" applyAlignment="1">
      <alignment/>
      <protection/>
    </xf>
    <xf numFmtId="169" fontId="3" fillId="24" borderId="55" xfId="55" applyNumberFormat="1" applyFont="1" applyFill="1" applyBorder="1" applyAlignment="1">
      <alignment/>
      <protection/>
    </xf>
    <xf numFmtId="169" fontId="3" fillId="24" borderId="47" xfId="55" applyNumberFormat="1" applyFont="1" applyFill="1" applyBorder="1" applyAlignment="1">
      <alignment/>
      <protection/>
    </xf>
    <xf numFmtId="169" fontId="3" fillId="24" borderId="48" xfId="55" applyNumberFormat="1" applyFont="1" applyFill="1" applyBorder="1" applyAlignment="1">
      <alignment/>
      <protection/>
    </xf>
    <xf numFmtId="1" fontId="5" fillId="2" borderId="27" xfId="0" applyNumberFormat="1" applyFont="1" applyFill="1" applyBorder="1" applyAlignment="1">
      <alignment horizontal="center" vertical="center"/>
    </xf>
    <xf numFmtId="0" fontId="3" fillId="24" borderId="26" xfId="0" applyFont="1" applyFill="1" applyBorder="1" applyAlignment="1">
      <alignment vertical="center"/>
    </xf>
    <xf numFmtId="0" fontId="3" fillId="24" borderId="23" xfId="0" applyFont="1" applyFill="1" applyBorder="1" applyAlignment="1">
      <alignment vertical="center"/>
    </xf>
    <xf numFmtId="0" fontId="3" fillId="24" borderId="27" xfId="0" applyFont="1" applyFill="1" applyBorder="1" applyAlignment="1">
      <alignment vertical="center"/>
    </xf>
    <xf numFmtId="1" fontId="3" fillId="24" borderId="22" xfId="0" applyNumberFormat="1" applyFont="1" applyFill="1" applyBorder="1" applyAlignment="1">
      <alignment horizontal="right" vertical="center"/>
    </xf>
    <xf numFmtId="1" fontId="3" fillId="24" borderId="25" xfId="0" applyNumberFormat="1" applyFont="1" applyFill="1" applyBorder="1" applyAlignment="1">
      <alignment horizontal="right" vertical="center"/>
    </xf>
    <xf numFmtId="0" fontId="5" fillId="0" borderId="0" xfId="0" applyFont="1" applyBorder="1" applyAlignment="1">
      <alignment vertical="center"/>
    </xf>
    <xf numFmtId="0" fontId="5" fillId="20" borderId="64" xfId="0" applyFont="1" applyFill="1" applyBorder="1" applyAlignment="1">
      <alignment horizontal="right" vertical="center"/>
    </xf>
    <xf numFmtId="0" fontId="5" fillId="20" borderId="65" xfId="0" applyFont="1" applyFill="1" applyBorder="1" applyAlignment="1">
      <alignment horizontal="right" vertical="center"/>
    </xf>
    <xf numFmtId="0" fontId="5" fillId="20" borderId="15" xfId="0" applyFont="1" applyFill="1" applyBorder="1" applyAlignment="1">
      <alignment horizontal="right" vertical="center"/>
    </xf>
    <xf numFmtId="1" fontId="5" fillId="24" borderId="16" xfId="0" applyNumberFormat="1" applyFont="1" applyFill="1" applyBorder="1" applyAlignment="1">
      <alignment horizontal="right" vertical="center"/>
    </xf>
    <xf numFmtId="0" fontId="5" fillId="24" borderId="10" xfId="0" applyFont="1" applyFill="1" applyBorder="1" applyAlignment="1">
      <alignment horizontal="right" vertical="center"/>
    </xf>
    <xf numFmtId="0" fontId="5" fillId="24" borderId="22" xfId="0" applyFont="1" applyFill="1" applyBorder="1" applyAlignment="1">
      <alignment horizontal="right" vertical="center"/>
    </xf>
    <xf numFmtId="0" fontId="5" fillId="24" borderId="16" xfId="0" applyFont="1" applyFill="1" applyBorder="1" applyAlignment="1">
      <alignment horizontal="right" vertical="center"/>
    </xf>
    <xf numFmtId="0" fontId="5" fillId="20" borderId="66" xfId="0" applyFont="1" applyFill="1" applyBorder="1" applyAlignment="1">
      <alignment horizontal="right" vertical="center"/>
    </xf>
    <xf numFmtId="164" fontId="5" fillId="24" borderId="54" xfId="0" applyNumberFormat="1" applyFont="1" applyFill="1" applyBorder="1" applyAlignment="1">
      <alignment horizontal="right" vertical="center"/>
    </xf>
    <xf numFmtId="164" fontId="5" fillId="24" borderId="53" xfId="0" applyNumberFormat="1" applyFont="1" applyFill="1" applyBorder="1" applyAlignment="1">
      <alignment horizontal="right" vertical="center"/>
    </xf>
    <xf numFmtId="164" fontId="5" fillId="24" borderId="67"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 fontId="5" fillId="24" borderId="22" xfId="0" applyNumberFormat="1" applyFont="1" applyFill="1" applyBorder="1" applyAlignment="1">
      <alignment horizontal="right" vertical="center"/>
    </xf>
    <xf numFmtId="0" fontId="5" fillId="20" borderId="19" xfId="0" applyFont="1" applyFill="1" applyBorder="1" applyAlignment="1">
      <alignment horizontal="right" vertical="center"/>
    </xf>
    <xf numFmtId="164" fontId="5" fillId="24" borderId="2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20" borderId="0" xfId="0" applyFont="1" applyFill="1" applyBorder="1" applyAlignment="1">
      <alignment horizontal="right" vertical="center"/>
    </xf>
    <xf numFmtId="168" fontId="3" fillId="24" borderId="10" xfId="0" applyNumberFormat="1" applyFont="1" applyFill="1" applyBorder="1" applyAlignment="1">
      <alignment vertical="center"/>
    </xf>
    <xf numFmtId="164" fontId="3" fillId="24" borderId="23" xfId="0" applyNumberFormat="1" applyFont="1" applyFill="1" applyBorder="1" applyAlignment="1">
      <alignment vertical="center"/>
    </xf>
    <xf numFmtId="168" fontId="3" fillId="24" borderId="12" xfId="0" applyNumberFormat="1" applyFont="1" applyFill="1" applyBorder="1" applyAlignment="1">
      <alignment vertical="center"/>
    </xf>
    <xf numFmtId="0" fontId="5" fillId="8" borderId="0" xfId="0" applyFont="1" applyFill="1" applyBorder="1" applyAlignment="1">
      <alignment vertical="center" wrapText="1"/>
    </xf>
    <xf numFmtId="0" fontId="5" fillId="0" borderId="0" xfId="0" applyFont="1" applyBorder="1" applyAlignment="1">
      <alignment wrapText="1"/>
    </xf>
    <xf numFmtId="0" fontId="5" fillId="24" borderId="68" xfId="0" applyFont="1" applyFill="1" applyBorder="1" applyAlignment="1">
      <alignment vertical="center"/>
    </xf>
    <xf numFmtId="0" fontId="5" fillId="24" borderId="59" xfId="0" applyFont="1" applyFill="1" applyBorder="1" applyAlignment="1">
      <alignment vertical="center"/>
    </xf>
    <xf numFmtId="0" fontId="5" fillId="24" borderId="57" xfId="0" applyFont="1" applyFill="1" applyBorder="1" applyAlignment="1">
      <alignment vertical="center"/>
    </xf>
    <xf numFmtId="0" fontId="5" fillId="24" borderId="69" xfId="0" applyFont="1" applyFill="1" applyBorder="1" applyAlignment="1">
      <alignment vertical="center"/>
    </xf>
    <xf numFmtId="0" fontId="3" fillId="24" borderId="16" xfId="0" applyFont="1" applyFill="1" applyBorder="1" applyAlignment="1">
      <alignment vertical="center"/>
    </xf>
    <xf numFmtId="0" fontId="11" fillId="24" borderId="20" xfId="0" applyFont="1" applyFill="1" applyBorder="1" applyAlignment="1">
      <alignment vertical="center"/>
    </xf>
    <xf numFmtId="0" fontId="11" fillId="24" borderId="70" xfId="0" applyFont="1" applyFill="1" applyBorder="1" applyAlignment="1">
      <alignment vertical="center"/>
    </xf>
    <xf numFmtId="0" fontId="11" fillId="24" borderId="16" xfId="0" applyFont="1" applyFill="1" applyBorder="1" applyAlignment="1">
      <alignment vertical="center"/>
    </xf>
    <xf numFmtId="0" fontId="11" fillId="24" borderId="10" xfId="0" applyFont="1" applyFill="1" applyBorder="1" applyAlignment="1">
      <alignment vertical="center"/>
    </xf>
    <xf numFmtId="0" fontId="11" fillId="24" borderId="11" xfId="0" applyFont="1" applyFill="1" applyBorder="1" applyAlignment="1">
      <alignment vertical="center"/>
    </xf>
    <xf numFmtId="0" fontId="3" fillId="24" borderId="22" xfId="0" applyFont="1" applyFill="1" applyBorder="1" applyAlignment="1">
      <alignment vertical="center"/>
    </xf>
    <xf numFmtId="0" fontId="5" fillId="20" borderId="71" xfId="0" applyFont="1" applyFill="1" applyBorder="1" applyAlignment="1">
      <alignment vertical="center"/>
    </xf>
    <xf numFmtId="0" fontId="25" fillId="8" borderId="13"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1" xfId="0" applyFont="1" applyFill="1" applyBorder="1" applyAlignment="1">
      <alignment horizontal="center" vertical="center"/>
    </xf>
    <xf numFmtId="0" fontId="25" fillId="8" borderId="22" xfId="0" applyFont="1" applyFill="1" applyBorder="1" applyAlignment="1">
      <alignment horizontal="center" vertical="center"/>
    </xf>
    <xf numFmtId="0" fontId="12" fillId="24" borderId="13" xfId="0" applyFont="1" applyFill="1" applyBorder="1" applyAlignment="1">
      <alignment vertical="center"/>
    </xf>
    <xf numFmtId="0" fontId="12" fillId="24" borderId="10" xfId="0" applyFont="1" applyFill="1" applyBorder="1" applyAlignment="1">
      <alignment vertical="center"/>
    </xf>
    <xf numFmtId="0" fontId="12" fillId="24" borderId="22" xfId="0" applyFont="1" applyFill="1" applyBorder="1" applyAlignment="1">
      <alignment vertical="center"/>
    </xf>
    <xf numFmtId="0" fontId="12" fillId="24" borderId="23" xfId="0" applyFont="1" applyFill="1" applyBorder="1" applyAlignment="1">
      <alignment vertical="center"/>
    </xf>
    <xf numFmtId="0" fontId="12" fillId="24" borderId="25" xfId="0" applyFont="1" applyFill="1" applyBorder="1" applyAlignment="1">
      <alignment vertical="center"/>
    </xf>
    <xf numFmtId="0" fontId="25" fillId="20" borderId="71" xfId="0" applyFont="1" applyFill="1" applyBorder="1" applyAlignment="1">
      <alignment vertical="center"/>
    </xf>
    <xf numFmtId="0" fontId="25" fillId="20" borderId="0" xfId="0" applyFont="1" applyFill="1" applyBorder="1" applyAlignment="1">
      <alignment vertical="center"/>
    </xf>
    <xf numFmtId="0" fontId="25" fillId="20" borderId="11" xfId="0" applyFont="1" applyFill="1" applyBorder="1" applyAlignment="1">
      <alignment vertical="center"/>
    </xf>
    <xf numFmtId="0" fontId="3" fillId="24" borderId="14" xfId="0" applyFont="1" applyFill="1" applyBorder="1" applyAlignment="1">
      <alignment vertical="center"/>
    </xf>
    <xf numFmtId="169" fontId="3" fillId="8" borderId="2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169" fontId="3" fillId="8" borderId="22" xfId="55" applyNumberFormat="1" applyFont="1" applyFill="1" applyBorder="1" applyAlignment="1">
      <alignment horizontal="center" vertical="center" wrapText="1"/>
      <protection/>
    </xf>
    <xf numFmtId="0" fontId="2" fillId="0" borderId="0" xfId="0" applyFont="1" applyAlignment="1">
      <alignment horizontal="left" vertical="center"/>
    </xf>
    <xf numFmtId="164" fontId="5" fillId="24" borderId="23" xfId="0" applyNumberFormat="1" applyFont="1" applyFill="1" applyBorder="1" applyAlignment="1">
      <alignment vertical="center"/>
    </xf>
    <xf numFmtId="164" fontId="5" fillId="24" borderId="25" xfId="0" applyNumberFormat="1" applyFont="1" applyFill="1" applyBorder="1" applyAlignment="1">
      <alignment vertical="center"/>
    </xf>
    <xf numFmtId="0" fontId="5" fillId="0" borderId="11" xfId="0" applyFont="1" applyBorder="1" applyAlignment="1">
      <alignment/>
    </xf>
    <xf numFmtId="164" fontId="5" fillId="24" borderId="25" xfId="0" applyNumberFormat="1" applyFont="1" applyFill="1" applyBorder="1" applyAlignment="1">
      <alignment horizontal="center" vertical="center"/>
    </xf>
    <xf numFmtId="0" fontId="2" fillId="0" borderId="0" xfId="0" applyFont="1" applyBorder="1" applyAlignment="1">
      <alignment horizontal="left" vertical="center"/>
    </xf>
    <xf numFmtId="0" fontId="27" fillId="24" borderId="0" xfId="0" applyFont="1" applyFill="1" applyAlignment="1">
      <alignment vertical="center" wrapText="1"/>
    </xf>
    <xf numFmtId="0" fontId="28" fillId="24" borderId="0" xfId="48" applyFont="1" applyFill="1" applyAlignment="1" applyProtection="1">
      <alignment vertical="center" wrapText="1"/>
      <protection/>
    </xf>
    <xf numFmtId="0" fontId="29" fillId="24" borderId="0" xfId="0" applyFont="1" applyFill="1" applyAlignment="1">
      <alignment vertical="center" wrapText="1"/>
    </xf>
    <xf numFmtId="0" fontId="29" fillId="0" borderId="0" xfId="0" applyFont="1" applyAlignment="1">
      <alignment vertical="center"/>
    </xf>
    <xf numFmtId="0" fontId="3" fillId="29" borderId="0" xfId="0" applyFont="1" applyFill="1" applyBorder="1" applyAlignment="1">
      <alignment horizontal="center" vertical="center" wrapText="1"/>
    </xf>
    <xf numFmtId="0" fontId="3" fillId="29" borderId="72" xfId="0" applyFont="1" applyFill="1" applyBorder="1" applyAlignment="1">
      <alignment horizontal="left" vertical="center" wrapText="1"/>
    </xf>
    <xf numFmtId="0" fontId="5" fillId="29" borderId="0" xfId="0" applyFont="1" applyFill="1" applyAlignment="1">
      <alignment/>
    </xf>
    <xf numFmtId="0" fontId="3" fillId="29" borderId="73" xfId="53" applyFont="1" applyFill="1" applyBorder="1" applyAlignment="1">
      <alignment horizontal="center" vertical="center"/>
      <protection/>
    </xf>
    <xf numFmtId="0" fontId="3" fillId="29" borderId="74" xfId="53" applyFont="1" applyFill="1" applyBorder="1" applyAlignment="1">
      <alignment horizontal="center" vertical="center"/>
      <protection/>
    </xf>
    <xf numFmtId="0" fontId="5" fillId="30" borderId="16" xfId="0" applyFont="1" applyFill="1" applyBorder="1" applyAlignment="1">
      <alignment vertical="center" wrapText="1"/>
    </xf>
    <xf numFmtId="0" fontId="5" fillId="30" borderId="0" xfId="0" applyFont="1" applyFill="1" applyBorder="1" applyAlignment="1">
      <alignment wrapText="1"/>
    </xf>
    <xf numFmtId="0" fontId="5" fillId="30" borderId="0" xfId="0" applyFont="1" applyFill="1" applyBorder="1" applyAlignment="1">
      <alignment vertical="center" wrapText="1"/>
    </xf>
    <xf numFmtId="0" fontId="9" fillId="29" borderId="0" xfId="0" applyFont="1" applyFill="1" applyAlignment="1">
      <alignment vertical="center"/>
    </xf>
    <xf numFmtId="0" fontId="9" fillId="29" borderId="0" xfId="0" applyFont="1" applyFill="1" applyAlignment="1">
      <alignment horizontal="left" vertical="center" wrapText="1"/>
    </xf>
    <xf numFmtId="0" fontId="28" fillId="29" borderId="0" xfId="48" applyFont="1" applyFill="1" applyAlignment="1" applyProtection="1">
      <alignment vertical="center" wrapText="1"/>
      <protection/>
    </xf>
    <xf numFmtId="0" fontId="9" fillId="29" borderId="0" xfId="0" applyFont="1" applyFill="1" applyAlignment="1">
      <alignment vertical="center" wrapText="1"/>
    </xf>
    <xf numFmtId="0" fontId="5" fillId="29" borderId="0" xfId="0" applyFont="1" applyFill="1" applyAlignment="1">
      <alignment horizontal="left" vertical="center" wrapText="1"/>
    </xf>
    <xf numFmtId="0" fontId="29" fillId="29" borderId="0" xfId="0" applyFont="1" applyFill="1" applyAlignment="1">
      <alignment vertical="center" wrapText="1"/>
    </xf>
    <xf numFmtId="0" fontId="2" fillId="29" borderId="72" xfId="0" applyFont="1" applyFill="1" applyBorder="1" applyAlignment="1">
      <alignment/>
    </xf>
    <xf numFmtId="0" fontId="2" fillId="29" borderId="17" xfId="0" applyFont="1" applyFill="1" applyBorder="1" applyAlignment="1">
      <alignment/>
    </xf>
    <xf numFmtId="0" fontId="3" fillId="30" borderId="72" xfId="53" applyFont="1" applyFill="1" applyBorder="1" applyAlignment="1">
      <alignment horizontal="center" vertical="center"/>
      <protection/>
    </xf>
    <xf numFmtId="0" fontId="3" fillId="30" borderId="17"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3" fillId="29" borderId="29" xfId="53" applyFont="1" applyFill="1" applyBorder="1" applyAlignment="1">
      <alignment horizontal="center" vertical="center"/>
      <protection/>
    </xf>
    <xf numFmtId="0" fontId="3" fillId="29" borderId="75" xfId="53" applyFont="1" applyFill="1" applyBorder="1" applyAlignment="1">
      <alignment horizontal="center" vertical="center"/>
      <protection/>
    </xf>
    <xf numFmtId="0" fontId="3" fillId="29" borderId="17" xfId="53" applyFont="1" applyFill="1" applyBorder="1" applyAlignment="1">
      <alignment vertical="center" wrapText="1"/>
      <protection/>
    </xf>
    <xf numFmtId="0" fontId="5" fillId="29" borderId="33" xfId="0" applyFont="1" applyFill="1" applyBorder="1" applyAlignment="1">
      <alignment horizontal="center"/>
    </xf>
    <xf numFmtId="0" fontId="3" fillId="29" borderId="33" xfId="53" applyFont="1" applyFill="1" applyBorder="1" applyAlignment="1">
      <alignment vertical="center" wrapText="1"/>
      <protection/>
    </xf>
    <xf numFmtId="0" fontId="3" fillId="29" borderId="15" xfId="53" applyFont="1" applyFill="1" applyBorder="1" applyAlignment="1">
      <alignment vertical="center"/>
      <protection/>
    </xf>
    <xf numFmtId="0" fontId="2" fillId="29" borderId="72" xfId="53" applyFont="1" applyFill="1" applyBorder="1" applyAlignment="1">
      <alignment horizontal="left" vertical="center" wrapText="1" indent="1"/>
      <protection/>
    </xf>
    <xf numFmtId="0" fontId="5" fillId="29" borderId="17" xfId="53" applyFont="1" applyFill="1" applyBorder="1" applyAlignment="1">
      <alignment vertical="center" wrapText="1"/>
      <protection/>
    </xf>
    <xf numFmtId="0" fontId="5" fillId="29" borderId="17"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17" xfId="53" applyFont="1" applyFill="1" applyBorder="1" applyAlignment="1">
      <alignment vertical="center"/>
      <protection/>
    </xf>
    <xf numFmtId="0" fontId="3" fillId="29" borderId="39" xfId="53" applyFont="1" applyFill="1" applyBorder="1" applyAlignment="1">
      <alignment horizontal="center" vertical="center"/>
      <protection/>
    </xf>
    <xf numFmtId="0" fontId="5" fillId="29" borderId="17" xfId="0" applyFont="1" applyFill="1" applyBorder="1" applyAlignment="1">
      <alignment vertical="center"/>
    </xf>
    <xf numFmtId="0" fontId="5" fillId="29" borderId="18" xfId="0" applyFont="1" applyFill="1" applyBorder="1" applyAlignment="1">
      <alignment vertical="center"/>
    </xf>
    <xf numFmtId="0" fontId="0" fillId="29" borderId="17" xfId="0" applyFill="1" applyBorder="1" applyAlignment="1">
      <alignment horizontal="center" vertical="center" wrapText="1"/>
    </xf>
    <xf numFmtId="0" fontId="3" fillId="29" borderId="72" xfId="0" applyFont="1" applyFill="1" applyBorder="1" applyAlignment="1">
      <alignment vertical="top" wrapText="1"/>
    </xf>
    <xf numFmtId="0" fontId="3" fillId="29" borderId="73" xfId="0" applyFont="1" applyFill="1" applyBorder="1" applyAlignment="1">
      <alignment horizontal="center" vertical="top" wrapText="1"/>
    </xf>
    <xf numFmtId="0" fontId="3" fillId="29" borderId="75" xfId="0" applyFont="1" applyFill="1" applyBorder="1" applyAlignment="1">
      <alignment horizontal="center" vertical="top" wrapText="1"/>
    </xf>
    <xf numFmtId="164" fontId="3" fillId="29" borderId="75" xfId="0" applyNumberFormat="1" applyFont="1" applyFill="1" applyBorder="1" applyAlignment="1">
      <alignment horizontal="center" vertical="top" wrapText="1"/>
    </xf>
    <xf numFmtId="164" fontId="3" fillId="29" borderId="28" xfId="0" applyNumberFormat="1" applyFont="1" applyFill="1" applyBorder="1" applyAlignment="1">
      <alignment horizontal="center" vertical="top" wrapText="1"/>
    </xf>
    <xf numFmtId="0" fontId="3" fillId="29" borderId="17" xfId="0" applyFont="1" applyFill="1" applyBorder="1" applyAlignment="1">
      <alignment vertical="top" wrapText="1"/>
    </xf>
    <xf numFmtId="0" fontId="3" fillId="30" borderId="17" xfId="0" applyFont="1" applyFill="1" applyBorder="1" applyAlignment="1">
      <alignment horizontal="left" vertical="center"/>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5" fillId="29" borderId="33" xfId="0" applyFont="1" applyFill="1" applyBorder="1" applyAlignment="1">
      <alignment/>
    </xf>
    <xf numFmtId="0" fontId="3" fillId="29" borderId="15" xfId="0" applyFont="1" applyFill="1" applyBorder="1" applyAlignment="1">
      <alignment wrapText="1"/>
    </xf>
    <xf numFmtId="0" fontId="3" fillId="29" borderId="26" xfId="0" applyFont="1" applyFill="1" applyBorder="1" applyAlignment="1">
      <alignment horizontal="center" vertical="center"/>
    </xf>
    <xf numFmtId="0" fontId="3" fillId="29" borderId="17" xfId="0" applyFont="1" applyFill="1" applyBorder="1" applyAlignment="1">
      <alignment horizontal="center" vertical="center"/>
    </xf>
    <xf numFmtId="0" fontId="5" fillId="29" borderId="0" xfId="0" applyFont="1" applyFill="1" applyBorder="1" applyAlignment="1">
      <alignment horizontal="center" vertical="center"/>
    </xf>
    <xf numFmtId="0" fontId="3" fillId="30" borderId="33" xfId="0" applyFont="1" applyFill="1" applyBorder="1" applyAlignment="1">
      <alignment horizontal="center" vertical="center" wrapText="1"/>
    </xf>
    <xf numFmtId="0" fontId="2" fillId="29" borderId="77" xfId="0" applyFont="1" applyFill="1" applyBorder="1" applyAlignment="1">
      <alignment horizontal="left" vertical="center" wrapText="1"/>
    </xf>
    <xf numFmtId="0" fontId="3" fillId="29" borderId="39" xfId="0" applyFont="1" applyFill="1" applyBorder="1" applyAlignment="1">
      <alignment horizontal="center" vertical="center" wrapText="1"/>
    </xf>
    <xf numFmtId="0" fontId="5" fillId="29" borderId="15" xfId="0" applyFont="1" applyFill="1" applyBorder="1" applyAlignment="1">
      <alignment/>
    </xf>
    <xf numFmtId="0" fontId="2" fillId="29" borderId="72"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10" xfId="0" applyFont="1" applyFill="1" applyBorder="1" applyAlignment="1">
      <alignment horizontal="center" vertical="center"/>
    </xf>
    <xf numFmtId="0" fontId="5" fillId="29" borderId="63"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2" fillId="29" borderId="15"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5" fillId="29" borderId="59" xfId="0" applyFont="1" applyFill="1" applyBorder="1" applyAlignment="1">
      <alignment horizontal="center" vertical="center" wrapText="1"/>
    </xf>
    <xf numFmtId="0" fontId="5" fillId="29" borderId="57" xfId="0" applyFont="1" applyFill="1" applyBorder="1" applyAlignment="1">
      <alignment horizontal="center" vertical="center" wrapText="1"/>
    </xf>
    <xf numFmtId="0" fontId="5" fillId="29" borderId="61" xfId="0" applyFont="1" applyFill="1" applyBorder="1" applyAlignment="1">
      <alignment horizontal="center" vertical="center" wrapText="1"/>
    </xf>
    <xf numFmtId="0" fontId="5" fillId="29" borderId="13" xfId="0" applyFont="1" applyFill="1" applyBorder="1" applyAlignment="1">
      <alignment horizontal="center" vertical="center"/>
    </xf>
    <xf numFmtId="0" fontId="5" fillId="30" borderId="15" xfId="0" applyFont="1" applyFill="1" applyBorder="1" applyAlignment="1">
      <alignment horizontal="center"/>
    </xf>
    <xf numFmtId="0" fontId="5" fillId="30" borderId="78" xfId="0" applyFont="1" applyFill="1" applyBorder="1" applyAlignment="1">
      <alignment/>
    </xf>
    <xf numFmtId="0" fontId="5" fillId="30" borderId="63" xfId="0" applyFont="1" applyFill="1" applyBorder="1" applyAlignment="1">
      <alignment/>
    </xf>
    <xf numFmtId="0" fontId="5" fillId="30" borderId="63" xfId="0" applyFont="1" applyFill="1" applyBorder="1" applyAlignment="1">
      <alignment horizontal="center" vertical="center"/>
    </xf>
    <xf numFmtId="0" fontId="5" fillId="30" borderId="63" xfId="0" applyFont="1" applyFill="1" applyBorder="1" applyAlignment="1">
      <alignment/>
    </xf>
    <xf numFmtId="0" fontId="5" fillId="29" borderId="0" xfId="0" applyFont="1" applyFill="1" applyBorder="1" applyAlignment="1">
      <alignment wrapText="1"/>
    </xf>
    <xf numFmtId="0" fontId="5" fillId="29" borderId="64" xfId="0" applyFont="1" applyFill="1" applyBorder="1" applyAlignment="1">
      <alignment/>
    </xf>
    <xf numFmtId="0" fontId="5" fillId="29" borderId="15" xfId="0" applyFont="1" applyFill="1" applyBorder="1" applyAlignment="1">
      <alignment horizontal="center" vertical="center"/>
    </xf>
    <xf numFmtId="0" fontId="5" fillId="29" borderId="64" xfId="0" applyFont="1" applyFill="1" applyBorder="1" applyAlignment="1">
      <alignment vertical="center"/>
    </xf>
    <xf numFmtId="0" fontId="5" fillId="29" borderId="39" xfId="0" applyFont="1" applyFill="1" applyBorder="1" applyAlignment="1">
      <alignment vertical="center"/>
    </xf>
    <xf numFmtId="0" fontId="25" fillId="29" borderId="33" xfId="0" applyFont="1" applyFill="1" applyBorder="1" applyAlignment="1">
      <alignment horizontal="center"/>
    </xf>
    <xf numFmtId="0" fontId="25" fillId="29" borderId="77" xfId="0" applyFont="1" applyFill="1" applyBorder="1" applyAlignment="1">
      <alignment/>
    </xf>
    <xf numFmtId="0" fontId="25" fillId="29" borderId="0" xfId="0" applyFont="1" applyFill="1" applyBorder="1" applyAlignment="1">
      <alignment horizontal="center"/>
    </xf>
    <xf numFmtId="46" fontId="26" fillId="29" borderId="39" xfId="0" applyNumberFormat="1" applyFont="1" applyFill="1" applyBorder="1" applyAlignment="1">
      <alignment horizontal="right"/>
    </xf>
    <xf numFmtId="0" fontId="26" fillId="29" borderId="64" xfId="0" applyFont="1" applyFill="1" applyBorder="1" applyAlignment="1">
      <alignment/>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25" fillId="29" borderId="33" xfId="0" applyFont="1" applyFill="1" applyBorder="1" applyAlignment="1">
      <alignment/>
    </xf>
    <xf numFmtId="0" fontId="25" fillId="29" borderId="15" xfId="0" applyFont="1" applyFill="1" applyBorder="1" applyAlignment="1">
      <alignment/>
    </xf>
    <xf numFmtId="0" fontId="25" fillId="29" borderId="0" xfId="0" applyFont="1" applyFill="1" applyBorder="1" applyAlignment="1">
      <alignment/>
    </xf>
    <xf numFmtId="0" fontId="12" fillId="29" borderId="79" xfId="0" applyFont="1" applyFill="1" applyBorder="1" applyAlignment="1">
      <alignment horizontal="center" vertical="center"/>
    </xf>
    <xf numFmtId="0" fontId="5" fillId="29" borderId="78" xfId="0" applyFont="1" applyFill="1" applyBorder="1" applyAlignment="1">
      <alignment/>
    </xf>
    <xf numFmtId="0" fontId="5" fillId="29" borderId="63" xfId="0" applyFont="1" applyFill="1" applyBorder="1" applyAlignment="1">
      <alignment/>
    </xf>
    <xf numFmtId="0" fontId="5" fillId="29" borderId="77" xfId="0" applyFont="1" applyFill="1" applyBorder="1" applyAlignment="1">
      <alignment/>
    </xf>
    <xf numFmtId="46" fontId="2" fillId="29" borderId="39" xfId="0" applyNumberFormat="1" applyFont="1" applyFill="1" applyBorder="1" applyAlignment="1">
      <alignment horizontal="right"/>
    </xf>
    <xf numFmtId="0" fontId="2" fillId="29" borderId="64" xfId="0" applyFont="1" applyFill="1" applyBorder="1" applyAlignment="1">
      <alignmen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vertical="center"/>
    </xf>
    <xf numFmtId="0" fontId="3" fillId="29" borderId="39" xfId="0" applyFont="1" applyFill="1" applyBorder="1" applyAlignment="1">
      <alignment vertical="center"/>
    </xf>
    <xf numFmtId="0" fontId="3" fillId="29" borderId="28" xfId="0" applyFont="1" applyFill="1" applyBorder="1" applyAlignment="1">
      <alignment vertical="center"/>
    </xf>
    <xf numFmtId="0" fontId="3" fillId="29" borderId="79" xfId="0" applyFont="1" applyFill="1" applyBorder="1" applyAlignment="1">
      <alignment horizontal="center" vertical="center"/>
    </xf>
    <xf numFmtId="0" fontId="5" fillId="29" borderId="0" xfId="0" applyFont="1" applyFill="1" applyBorder="1" applyAlignment="1">
      <alignment/>
    </xf>
    <xf numFmtId="0" fontId="5" fillId="29" borderId="72" xfId="0" applyFont="1" applyFill="1" applyBorder="1" applyAlignment="1">
      <alignment vertical="center"/>
    </xf>
    <xf numFmtId="0" fontId="2"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29" borderId="72" xfId="53" applyFont="1" applyFill="1" applyBorder="1" applyAlignment="1">
      <alignment vertical="center"/>
      <protection/>
    </xf>
    <xf numFmtId="0" fontId="3" fillId="26" borderId="0" xfId="53" applyFont="1" applyFill="1" applyBorder="1" applyAlignment="1">
      <alignment horizontal="center" vertical="center"/>
      <protection/>
    </xf>
    <xf numFmtId="0" fontId="3" fillId="26" borderId="0" xfId="53" applyFont="1" applyFill="1" applyBorder="1" applyAlignment="1">
      <alignment horizontal="center" vertical="center"/>
      <protection/>
    </xf>
    <xf numFmtId="0" fontId="3" fillId="26" borderId="11" xfId="53" applyFont="1" applyFill="1" applyBorder="1" applyAlignment="1">
      <alignment horizontal="center" vertical="center"/>
      <protection/>
    </xf>
    <xf numFmtId="0" fontId="4" fillId="0" borderId="0" xfId="54" applyFont="1" applyBorder="1" applyAlignment="1">
      <alignment horizontal="left" vertical="center" wrapText="1"/>
      <protection/>
    </xf>
    <xf numFmtId="0" fontId="3" fillId="30" borderId="80" xfId="53" applyFont="1" applyFill="1" applyBorder="1" applyAlignment="1">
      <alignment horizontal="center" vertical="center"/>
      <protection/>
    </xf>
    <xf numFmtId="0" fontId="4"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30" borderId="81" xfId="53" applyFont="1" applyFill="1" applyBorder="1" applyAlignment="1">
      <alignment horizontal="center" vertical="center"/>
      <protection/>
    </xf>
    <xf numFmtId="0" fontId="3" fillId="30" borderId="29" xfId="53" applyFont="1" applyFill="1" applyBorder="1" applyAlignment="1">
      <alignment horizontal="center" vertical="center"/>
      <protection/>
    </xf>
    <xf numFmtId="0" fontId="3" fillId="30" borderId="82" xfId="53" applyFont="1" applyFill="1" applyBorder="1" applyAlignment="1">
      <alignment horizontal="center" vertical="center"/>
      <protection/>
    </xf>
    <xf numFmtId="0" fontId="3" fillId="30" borderId="64" xfId="53" applyFont="1" applyFill="1" applyBorder="1" applyAlignment="1">
      <alignment horizontal="center" vertical="center"/>
      <protection/>
    </xf>
    <xf numFmtId="3" fontId="5" fillId="0" borderId="83" xfId="0" applyNumberFormat="1" applyFont="1" applyFill="1" applyBorder="1" applyAlignment="1">
      <alignment horizontal="left" vertical="top" wrapText="1"/>
    </xf>
    <xf numFmtId="3" fontId="5" fillId="0" borderId="84" xfId="0" applyNumberFormat="1"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4" fillId="0" borderId="0" xfId="0" applyNumberFormat="1" applyFont="1" applyFill="1" applyAlignment="1">
      <alignment horizontal="left" vertical="center"/>
    </xf>
    <xf numFmtId="0" fontId="4" fillId="0" borderId="39" xfId="53" applyFont="1" applyBorder="1" applyAlignment="1">
      <alignment horizontal="left" vertical="center" wrapText="1"/>
      <protection/>
    </xf>
    <xf numFmtId="0" fontId="5" fillId="29" borderId="13" xfId="0" applyFont="1" applyFill="1" applyBorder="1" applyAlignment="1">
      <alignment horizontal="left" vertical="center"/>
    </xf>
    <xf numFmtId="0" fontId="2" fillId="0" borderId="0" xfId="0" applyFont="1" applyFill="1" applyAlignment="1">
      <alignment horizontal="left" vertical="center" wrapText="1"/>
    </xf>
    <xf numFmtId="3" fontId="3" fillId="20" borderId="0" xfId="0" applyNumberFormat="1" applyFont="1" applyFill="1" applyBorder="1" applyAlignment="1">
      <alignment horizontal="center" vertical="center"/>
    </xf>
    <xf numFmtId="3" fontId="3" fillId="20" borderId="11" xfId="0" applyNumberFormat="1" applyFont="1" applyFill="1" applyBorder="1" applyAlignment="1">
      <alignment horizontal="center" vertical="center"/>
    </xf>
    <xf numFmtId="3" fontId="3" fillId="29" borderId="0" xfId="0" applyNumberFormat="1" applyFont="1" applyFill="1" applyBorder="1" applyAlignment="1">
      <alignment horizontal="center" vertical="center" wrapText="1"/>
    </xf>
    <xf numFmtId="0" fontId="5" fillId="29" borderId="0" xfId="0" applyFont="1" applyFill="1" applyBorder="1" applyAlignment="1">
      <alignment horizontal="left" vertical="center"/>
    </xf>
    <xf numFmtId="0" fontId="5" fillId="29" borderId="28" xfId="0" applyFont="1" applyFill="1" applyBorder="1" applyAlignment="1">
      <alignment horizontal="center" vertical="center"/>
    </xf>
    <xf numFmtId="3" fontId="3" fillId="8" borderId="21" xfId="0" applyNumberFormat="1" applyFont="1" applyFill="1" applyBorder="1" applyAlignment="1">
      <alignment horizontal="center" vertical="center" wrapText="1"/>
    </xf>
    <xf numFmtId="3" fontId="3" fillId="8" borderId="13" xfId="0" applyNumberFormat="1" applyFont="1" applyFill="1" applyBorder="1" applyAlignment="1">
      <alignment horizontal="center" vertical="center" wrapText="1"/>
    </xf>
    <xf numFmtId="3" fontId="3" fillId="29" borderId="21" xfId="0" applyNumberFormat="1" applyFont="1" applyFill="1" applyBorder="1" applyAlignment="1">
      <alignment horizontal="center" vertical="center" wrapText="1"/>
    </xf>
    <xf numFmtId="3" fontId="3" fillId="29" borderId="13" xfId="0" applyNumberFormat="1" applyFont="1" applyFill="1" applyBorder="1" applyAlignment="1">
      <alignment horizontal="center" vertical="center" wrapText="1"/>
    </xf>
    <xf numFmtId="3" fontId="17" fillId="29" borderId="0" xfId="0" applyNumberFormat="1" applyFont="1" applyFill="1" applyBorder="1" applyAlignment="1">
      <alignment horizontal="center" vertical="center" wrapText="1"/>
    </xf>
    <xf numFmtId="3" fontId="17" fillId="29" borderId="11" xfId="0" applyNumberFormat="1" applyFont="1" applyFill="1" applyBorder="1" applyAlignment="1">
      <alignment horizontal="center" vertical="center" wrapText="1"/>
    </xf>
    <xf numFmtId="3" fontId="3" fillId="29" borderId="71" xfId="0" applyNumberFormat="1" applyFont="1" applyFill="1" applyBorder="1" applyAlignment="1">
      <alignment horizontal="center" vertical="center" wrapText="1"/>
    </xf>
    <xf numFmtId="0" fontId="5" fillId="29" borderId="39" xfId="0" applyFont="1" applyFill="1" applyBorder="1" applyAlignment="1">
      <alignment horizontal="center" vertical="center"/>
    </xf>
    <xf numFmtId="3" fontId="5" fillId="24" borderId="6" xfId="0" applyNumberFormat="1" applyFont="1" applyFill="1" applyBorder="1" applyAlignment="1">
      <alignment/>
    </xf>
    <xf numFmtId="3" fontId="5" fillId="24" borderId="23" xfId="0" applyNumberFormat="1" applyFont="1" applyFill="1" applyBorder="1" applyAlignment="1">
      <alignment/>
    </xf>
    <xf numFmtId="0" fontId="3" fillId="29" borderId="0" xfId="0" applyFont="1" applyFill="1" applyBorder="1" applyAlignment="1">
      <alignment horizontal="center" vertical="center" wrapText="1"/>
    </xf>
    <xf numFmtId="0" fontId="3" fillId="29" borderId="28" xfId="0" applyFont="1" applyFill="1" applyBorder="1" applyAlignment="1">
      <alignment horizontal="center" vertical="center" wrapText="1"/>
    </xf>
    <xf numFmtId="3" fontId="3" fillId="20" borderId="0"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3" fontId="5" fillId="24" borderId="0" xfId="0" applyNumberFormat="1" applyFont="1" applyFill="1" applyBorder="1" applyAlignment="1">
      <alignment/>
    </xf>
    <xf numFmtId="3" fontId="5" fillId="24" borderId="13" xfId="0" applyNumberFormat="1" applyFont="1" applyFill="1" applyBorder="1" applyAlignment="1">
      <alignment/>
    </xf>
    <xf numFmtId="0" fontId="3" fillId="29" borderId="29"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5" fillId="0" borderId="0" xfId="0" applyFont="1" applyAlignment="1">
      <alignment horizontal="left" vertical="top" wrapText="1"/>
    </xf>
    <xf numFmtId="0" fontId="3" fillId="29" borderId="72" xfId="0" applyFont="1" applyFill="1" applyBorder="1" applyAlignment="1">
      <alignment horizontal="left" vertical="center" wrapText="1"/>
    </xf>
    <xf numFmtId="0" fontId="3" fillId="29" borderId="17" xfId="0" applyFont="1" applyFill="1" applyBorder="1" applyAlignment="1">
      <alignment horizontal="left" vertical="center" wrapText="1"/>
    </xf>
    <xf numFmtId="0" fontId="5" fillId="29" borderId="17" xfId="0" applyFont="1" applyFill="1" applyBorder="1" applyAlignment="1">
      <alignment horizontal="left" vertical="center" wrapText="1"/>
    </xf>
    <xf numFmtId="0" fontId="19" fillId="0" borderId="39" xfId="0" applyFont="1" applyBorder="1" applyAlignment="1">
      <alignment horizontal="left" vertical="center" wrapText="1"/>
    </xf>
    <xf numFmtId="0" fontId="5" fillId="30" borderId="71" xfId="0" applyFont="1" applyFill="1" applyBorder="1" applyAlignment="1">
      <alignment horizontal="center" vertical="center"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31" borderId="86" xfId="0" applyFont="1" applyFill="1" applyBorder="1" applyAlignment="1">
      <alignment vertical="center" wrapText="1"/>
    </xf>
    <xf numFmtId="0" fontId="3" fillId="31" borderId="87" xfId="0" applyFont="1" applyFill="1" applyBorder="1" applyAlignment="1">
      <alignment vertical="center" wrapText="1"/>
    </xf>
    <xf numFmtId="0" fontId="3" fillId="31" borderId="33" xfId="0" applyFont="1" applyFill="1" applyBorder="1" applyAlignment="1">
      <alignment vertical="center" wrapText="1"/>
    </xf>
    <xf numFmtId="0" fontId="3" fillId="31" borderId="15" xfId="0" applyFont="1" applyFill="1" applyBorder="1" applyAlignment="1">
      <alignment vertical="center" wrapText="1"/>
    </xf>
    <xf numFmtId="0" fontId="11" fillId="29" borderId="6" xfId="0" applyFont="1" applyFill="1" applyBorder="1" applyAlignment="1">
      <alignment horizontal="left" vertical="center" wrapText="1"/>
    </xf>
    <xf numFmtId="0" fontId="5" fillId="8" borderId="13" xfId="0" applyFont="1" applyFill="1" applyBorder="1" applyAlignment="1">
      <alignment horizontal="left" vertical="center" indent="1"/>
    </xf>
    <xf numFmtId="0" fontId="5" fillId="25" borderId="0" xfId="0" applyFont="1" applyFill="1" applyBorder="1" applyAlignment="1">
      <alignment horizontal="left" vertical="center" wrapText="1" indent="1"/>
    </xf>
    <xf numFmtId="0" fontId="5" fillId="25" borderId="11" xfId="0" applyFont="1" applyFill="1" applyBorder="1" applyAlignment="1">
      <alignment horizontal="left" vertical="center" wrapText="1" indent="1"/>
    </xf>
    <xf numFmtId="0" fontId="0" fillId="0" borderId="0" xfId="0" applyAlignment="1">
      <alignment wrapText="1"/>
    </xf>
    <xf numFmtId="0" fontId="0" fillId="0" borderId="0" xfId="0" applyAlignment="1">
      <alignment/>
    </xf>
    <xf numFmtId="0" fontId="11" fillId="29" borderId="6" xfId="0" applyFont="1" applyFill="1" applyBorder="1" applyAlignment="1">
      <alignment horizontal="left"/>
    </xf>
    <xf numFmtId="0" fontId="19" fillId="0" borderId="39" xfId="0" applyFont="1" applyBorder="1" applyAlignment="1">
      <alignment horizontal="left" vertical="center"/>
    </xf>
    <xf numFmtId="0" fontId="12" fillId="29" borderId="17" xfId="0" applyFont="1" applyFill="1" applyBorder="1" applyAlignment="1">
      <alignment horizontal="center" vertical="center"/>
    </xf>
    <xf numFmtId="169" fontId="12" fillId="29" borderId="73" xfId="0" applyNumberFormat="1" applyFont="1" applyFill="1" applyBorder="1" applyAlignment="1">
      <alignment horizontal="center" vertical="center"/>
    </xf>
    <xf numFmtId="169" fontId="12" fillId="29" borderId="13" xfId="0" applyNumberFormat="1" applyFont="1" applyFill="1" applyBorder="1" applyAlignment="1">
      <alignment horizontal="center" vertical="center"/>
    </xf>
    <xf numFmtId="0" fontId="3" fillId="29" borderId="17" xfId="0" applyFont="1" applyFill="1" applyBorder="1" applyAlignment="1">
      <alignment/>
    </xf>
    <xf numFmtId="0" fontId="3" fillId="29" borderId="72" xfId="0" applyFont="1" applyFill="1" applyBorder="1" applyAlignment="1">
      <alignment/>
    </xf>
    <xf numFmtId="169" fontId="3" fillId="29" borderId="39" xfId="0" applyNumberFormat="1" applyFont="1" applyFill="1" applyBorder="1" applyAlignment="1">
      <alignment horizontal="center" vertical="center" wrapText="1"/>
    </xf>
    <xf numFmtId="169" fontId="3" fillId="29" borderId="28" xfId="0" applyNumberFormat="1" applyFont="1" applyFill="1" applyBorder="1" applyAlignment="1">
      <alignment vertical="center" wrapText="1"/>
    </xf>
    <xf numFmtId="0" fontId="3" fillId="29" borderId="17" xfId="0"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88" xfId="0" applyNumberFormat="1" applyFont="1" applyFill="1" applyBorder="1" applyAlignment="1">
      <alignment horizontal="center" vertical="center" wrapText="1"/>
    </xf>
    <xf numFmtId="169" fontId="3" fillId="29" borderId="13" xfId="0" applyNumberFormat="1" applyFont="1" applyFill="1" applyBorder="1" applyAlignment="1">
      <alignment horizontal="center" vertical="center"/>
    </xf>
    <xf numFmtId="169" fontId="3" fillId="29" borderId="0" xfId="0" applyNumberFormat="1" applyFont="1" applyFill="1" applyBorder="1" applyAlignment="1">
      <alignment horizontal="center" vertical="center"/>
    </xf>
    <xf numFmtId="169" fontId="3" fillId="29" borderId="21" xfId="0" applyNumberFormat="1" applyFont="1" applyFill="1" applyBorder="1" applyAlignment="1">
      <alignment horizontal="center" vertical="center"/>
    </xf>
    <xf numFmtId="169" fontId="3" fillId="29" borderId="75" xfId="0" applyNumberFormat="1" applyFont="1" applyFill="1" applyBorder="1" applyAlignment="1">
      <alignment horizontal="center" vertical="center" wrapText="1"/>
    </xf>
    <xf numFmtId="0" fontId="5" fillId="30" borderId="15" xfId="0" applyFont="1" applyFill="1" applyBorder="1" applyAlignment="1">
      <alignment vertical="top" wrapText="1"/>
    </xf>
    <xf numFmtId="0" fontId="5" fillId="30" borderId="76"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8" borderId="21" xfId="0" applyFont="1" applyFill="1" applyBorder="1" applyAlignment="1">
      <alignment horizontal="left" vertical="center" indent="1"/>
    </xf>
    <xf numFmtId="0" fontId="5" fillId="8" borderId="0" xfId="0" applyFont="1" applyFill="1" applyBorder="1" applyAlignment="1">
      <alignment horizontal="left" vertical="center" indent="1"/>
    </xf>
    <xf numFmtId="0" fontId="3" fillId="29" borderId="72" xfId="0" applyFont="1" applyFill="1" applyBorder="1" applyAlignment="1">
      <alignment vertical="center"/>
    </xf>
    <xf numFmtId="0" fontId="3" fillId="29" borderId="39" xfId="0" applyFont="1" applyFill="1" applyBorder="1" applyAlignment="1">
      <alignment horizontal="center" vertical="center"/>
    </xf>
    <xf numFmtId="0" fontId="3" fillId="29" borderId="75" xfId="0" applyFont="1" applyFill="1" applyBorder="1" applyAlignment="1">
      <alignment horizontal="center" vertical="center"/>
    </xf>
    <xf numFmtId="0" fontId="3" fillId="29" borderId="28" xfId="0" applyFont="1" applyFill="1" applyBorder="1" applyAlignment="1">
      <alignment horizontal="center" vertical="center"/>
    </xf>
    <xf numFmtId="0" fontId="3" fillId="29" borderId="17" xfId="0" applyFont="1" applyFill="1" applyBorder="1" applyAlignment="1">
      <alignment vertical="center"/>
    </xf>
    <xf numFmtId="0" fontId="3" fillId="29" borderId="63" xfId="0" applyFont="1" applyFill="1" applyBorder="1" applyAlignment="1">
      <alignment horizontal="center" vertical="center" wrapText="1"/>
    </xf>
    <xf numFmtId="0" fontId="3" fillId="29" borderId="29" xfId="0" applyFont="1" applyFill="1" applyBorder="1" applyAlignment="1">
      <alignment horizontal="center" vertical="center"/>
    </xf>
    <xf numFmtId="0" fontId="3" fillId="29" borderId="74" xfId="0" applyFont="1" applyFill="1" applyBorder="1" applyAlignment="1">
      <alignment horizontal="center" vertical="center"/>
    </xf>
    <xf numFmtId="0" fontId="3" fillId="29" borderId="88"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55" applyFont="1" applyFill="1" applyBorder="1" applyAlignment="1">
      <alignment horizontal="center" vertical="center"/>
      <protection/>
    </xf>
    <xf numFmtId="0" fontId="5" fillId="0" borderId="0" xfId="0" applyFont="1" applyBorder="1" applyAlignment="1">
      <alignment horizontal="left" vertical="center" wrapText="1"/>
    </xf>
    <xf numFmtId="0" fontId="11" fillId="0" borderId="6" xfId="0" applyFont="1" applyBorder="1" applyAlignment="1">
      <alignment horizontal="left" vertical="center"/>
    </xf>
    <xf numFmtId="0" fontId="5" fillId="30" borderId="77" xfId="0" applyFont="1" applyFill="1" applyBorder="1" applyAlignment="1">
      <alignment vertical="top" wrapText="1"/>
    </xf>
    <xf numFmtId="0" fontId="5" fillId="30" borderId="64" xfId="0" applyFont="1" applyFill="1" applyBorder="1" applyAlignment="1">
      <alignment vertical="top" wrapText="1"/>
    </xf>
    <xf numFmtId="0" fontId="5" fillId="30" borderId="33" xfId="0" applyFont="1" applyFill="1" applyBorder="1" applyAlignment="1">
      <alignment vertical="top" wrapText="1"/>
    </xf>
    <xf numFmtId="0" fontId="3" fillId="29" borderId="63" xfId="0" applyFont="1" applyFill="1" applyBorder="1" applyAlignment="1">
      <alignment horizontal="center" vertical="center"/>
    </xf>
    <xf numFmtId="0" fontId="2" fillId="29" borderId="63" xfId="0" applyFont="1" applyFill="1" applyBorder="1" applyAlignment="1">
      <alignment horizontal="left" vertical="center"/>
    </xf>
    <xf numFmtId="0" fontId="3" fillId="29" borderId="82" xfId="0" applyFont="1" applyFill="1" applyBorder="1" applyAlignment="1">
      <alignment horizontal="center" vertical="center"/>
    </xf>
    <xf numFmtId="0" fontId="3" fillId="29" borderId="26" xfId="0" applyFont="1" applyFill="1" applyBorder="1" applyAlignment="1">
      <alignment horizontal="center" vertical="center"/>
    </xf>
    <xf numFmtId="0" fontId="3" fillId="29" borderId="72" xfId="0" applyFont="1" applyFill="1" applyBorder="1" applyAlignment="1">
      <alignment vertical="center"/>
    </xf>
    <xf numFmtId="0" fontId="3" fillId="29" borderId="17" xfId="0" applyFont="1" applyFill="1" applyBorder="1" applyAlignment="1">
      <alignment vertical="center"/>
    </xf>
    <xf numFmtId="0" fontId="5" fillId="0" borderId="0" xfId="0" applyFont="1" applyBorder="1" applyAlignment="1">
      <alignment/>
    </xf>
    <xf numFmtId="0" fontId="3" fillId="24" borderId="89" xfId="0" applyFont="1" applyFill="1" applyBorder="1" applyAlignment="1">
      <alignment horizontal="right" vertical="center"/>
    </xf>
    <xf numFmtId="0" fontId="3" fillId="24" borderId="90" xfId="0" applyFont="1" applyFill="1" applyBorder="1" applyAlignment="1">
      <alignment horizontal="right" vertical="center"/>
    </xf>
    <xf numFmtId="1" fontId="5" fillId="24" borderId="91" xfId="0" applyNumberFormat="1" applyFont="1" applyFill="1" applyBorder="1" applyAlignment="1">
      <alignment horizontal="center" vertical="center"/>
    </xf>
    <xf numFmtId="0" fontId="3" fillId="24" borderId="92" xfId="0" applyFont="1" applyFill="1" applyBorder="1" applyAlignment="1">
      <alignment horizontal="center" vertical="center"/>
    </xf>
    <xf numFmtId="164" fontId="5" fillId="24" borderId="93" xfId="0" applyNumberFormat="1" applyFont="1" applyFill="1" applyBorder="1" applyAlignment="1">
      <alignment horizontal="center" vertical="center"/>
    </xf>
    <xf numFmtId="0" fontId="3" fillId="24" borderId="91" xfId="0" applyFont="1" applyFill="1" applyBorder="1" applyAlignment="1">
      <alignment horizontal="center" vertical="center"/>
    </xf>
    <xf numFmtId="0" fontId="3" fillId="24" borderId="94" xfId="0" applyFont="1" applyFill="1" applyBorder="1" applyAlignment="1">
      <alignment horizontal="center" vertical="center"/>
    </xf>
    <xf numFmtId="0" fontId="3" fillId="24" borderId="95" xfId="0" applyFont="1" applyFill="1" applyBorder="1" applyAlignment="1">
      <alignment horizontal="center" vertical="center"/>
    </xf>
    <xf numFmtId="164" fontId="5" fillId="24" borderId="96" xfId="0" applyNumberFormat="1" applyFont="1" applyFill="1" applyBorder="1" applyAlignment="1">
      <alignment horizontal="center" vertical="center"/>
    </xf>
    <xf numFmtId="0" fontId="3" fillId="8" borderId="10" xfId="0" applyFont="1" applyFill="1" applyBorder="1" applyAlignment="1">
      <alignment horizontal="right" vertical="center"/>
    </xf>
    <xf numFmtId="0" fontId="19" fillId="0" borderId="0" xfId="0" applyFont="1" applyAlignment="1">
      <alignment horizontal="left" vertical="center"/>
    </xf>
    <xf numFmtId="0" fontId="5" fillId="31" borderId="79" xfId="0" applyFont="1" applyFill="1" applyBorder="1" applyAlignment="1">
      <alignment vertical="center" wrapText="1"/>
    </xf>
    <xf numFmtId="0" fontId="5" fillId="31" borderId="19" xfId="0" applyFont="1" applyFill="1" applyBorder="1" applyAlignment="1">
      <alignment vertical="center" wrapText="1"/>
    </xf>
    <xf numFmtId="0" fontId="5" fillId="0" borderId="39" xfId="0" applyFont="1" applyBorder="1" applyAlignment="1">
      <alignment horizontal="left" vertical="center" wrapText="1"/>
    </xf>
    <xf numFmtId="2" fontId="5" fillId="20" borderId="10" xfId="0" applyNumberFormat="1" applyFont="1" applyFill="1" applyBorder="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3" fontId="3" fillId="24" borderId="10" xfId="0" applyNumberFormat="1" applyFont="1" applyFill="1" applyBorder="1" applyAlignment="1">
      <alignment horizontal="right" vertical="center"/>
    </xf>
    <xf numFmtId="3" fontId="5" fillId="24" borderId="10" xfId="0" applyNumberFormat="1" applyFont="1" applyFill="1" applyBorder="1" applyAlignment="1">
      <alignment horizontal="right" vertical="center"/>
    </xf>
    <xf numFmtId="3" fontId="5" fillId="24" borderId="12" xfId="0" applyNumberFormat="1" applyFont="1" applyFill="1" applyBorder="1" applyAlignment="1">
      <alignment horizontal="right" vertical="center"/>
    </xf>
    <xf numFmtId="3" fontId="5" fillId="24" borderId="16" xfId="0" applyNumberFormat="1" applyFont="1" applyFill="1" applyBorder="1" applyAlignment="1">
      <alignment horizontal="right" vertical="center"/>
    </xf>
    <xf numFmtId="3" fontId="3" fillId="24" borderId="20" xfId="0" applyNumberFormat="1" applyFont="1" applyFill="1" applyBorder="1" applyAlignment="1">
      <alignment horizontal="right" vertical="center"/>
    </xf>
    <xf numFmtId="3" fontId="5" fillId="24" borderId="16" xfId="0" applyNumberFormat="1" applyFont="1" applyFill="1" applyBorder="1" applyAlignment="1">
      <alignment horizontal="center" vertical="center"/>
    </xf>
    <xf numFmtId="3" fontId="3" fillId="24" borderId="16" xfId="0" applyNumberFormat="1" applyFont="1" applyFill="1" applyBorder="1" applyAlignment="1">
      <alignment horizontal="center" vertical="center"/>
    </xf>
    <xf numFmtId="3" fontId="3" fillId="24" borderId="20" xfId="0" applyNumberFormat="1" applyFont="1" applyFill="1" applyBorder="1" applyAlignment="1">
      <alignment horizontal="center" vertical="center"/>
    </xf>
    <xf numFmtId="3" fontId="3" fillId="24" borderId="16" xfId="0" applyNumberFormat="1" applyFont="1" applyFill="1" applyBorder="1" applyAlignment="1">
      <alignment horizontal="right" vertical="center"/>
    </xf>
    <xf numFmtId="3" fontId="5" fillId="24" borderId="97" xfId="0" applyNumberFormat="1" applyFont="1" applyFill="1" applyBorder="1" applyAlignment="1">
      <alignment horizontal="right" vertical="center"/>
    </xf>
    <xf numFmtId="3" fontId="5" fillId="24" borderId="98" xfId="0" applyNumberFormat="1" applyFont="1" applyFill="1" applyBorder="1" applyAlignment="1">
      <alignment horizontal="right" vertical="center"/>
    </xf>
    <xf numFmtId="3" fontId="5" fillId="24" borderId="13" xfId="0" applyNumberFormat="1" applyFont="1" applyFill="1" applyBorder="1" applyAlignment="1">
      <alignment horizontal="right" vertical="center"/>
    </xf>
    <xf numFmtId="3" fontId="5" fillId="24" borderId="23" xfId="0" applyNumberFormat="1" applyFont="1" applyFill="1" applyBorder="1" applyAlignment="1">
      <alignment horizontal="right" vertical="center"/>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171" fontId="3" fillId="24" borderId="16" xfId="0" applyNumberFormat="1" applyFont="1" applyFill="1" applyBorder="1" applyAlignment="1">
      <alignment horizontal="right"/>
    </xf>
    <xf numFmtId="171" fontId="3" fillId="24" borderId="10" xfId="0" applyNumberFormat="1" applyFont="1" applyFill="1" applyBorder="1" applyAlignment="1">
      <alignment horizontal="right"/>
    </xf>
    <xf numFmtId="171" fontId="3" fillId="24" borderId="11" xfId="0" applyNumberFormat="1" applyFont="1" applyFill="1" applyBorder="1" applyAlignment="1">
      <alignment horizontal="right"/>
    </xf>
    <xf numFmtId="171" fontId="3" fillId="24" borderId="20" xfId="0" applyNumberFormat="1" applyFont="1" applyFill="1" applyBorder="1" applyAlignment="1">
      <alignment horizontal="right"/>
    </xf>
    <xf numFmtId="171" fontId="3" fillId="24" borderId="12" xfId="0" applyNumberFormat="1" applyFont="1" applyFill="1" applyBorder="1" applyAlignment="1">
      <alignment horizontal="right"/>
    </xf>
    <xf numFmtId="171" fontId="3" fillId="24" borderId="14" xfId="0" applyNumberFormat="1" applyFont="1" applyFill="1" applyBorder="1" applyAlignment="1">
      <alignment horizontal="right"/>
    </xf>
    <xf numFmtId="3" fontId="3" fillId="24" borderId="16" xfId="0" applyNumberFormat="1" applyFont="1" applyFill="1" applyBorder="1" applyAlignment="1">
      <alignment horizontal="right" vertical="center" indent="1"/>
    </xf>
    <xf numFmtId="3" fontId="5" fillId="24" borderId="16" xfId="0" applyNumberFormat="1" applyFont="1" applyFill="1" applyBorder="1" applyAlignment="1">
      <alignment horizontal="right" vertical="center" indent="1"/>
    </xf>
    <xf numFmtId="3" fontId="5" fillId="24" borderId="20" xfId="0" applyNumberFormat="1" applyFont="1" applyFill="1" applyBorder="1" applyAlignment="1">
      <alignment horizontal="right" vertical="center" indent="1"/>
    </xf>
    <xf numFmtId="3" fontId="3" fillId="27" borderId="13" xfId="0" applyNumberFormat="1" applyFont="1" applyFill="1" applyBorder="1" applyAlignment="1">
      <alignment vertical="center" wrapText="1"/>
    </xf>
    <xf numFmtId="3" fontId="5" fillId="27" borderId="13" xfId="0" applyNumberFormat="1" applyFont="1" applyFill="1" applyBorder="1" applyAlignment="1">
      <alignment vertical="center" wrapText="1"/>
    </xf>
    <xf numFmtId="3" fontId="5" fillId="27" borderId="23" xfId="0" applyNumberFormat="1" applyFont="1" applyFill="1" applyBorder="1" applyAlignment="1">
      <alignment vertical="center" wrapText="1"/>
    </xf>
    <xf numFmtId="0" fontId="5" fillId="8" borderId="0" xfId="0" applyFont="1" applyFill="1" applyAlignment="1">
      <alignment horizontal="left" vertical="center"/>
    </xf>
    <xf numFmtId="0" fontId="5" fillId="29" borderId="0" xfId="0" applyFont="1" applyFill="1" applyAlignment="1">
      <alignment horizontal="left" vertical="center" wrapText="1"/>
    </xf>
    <xf numFmtId="0" fontId="5" fillId="8" borderId="0" xfId="0" applyFont="1" applyFill="1" applyAlignment="1">
      <alignment horizontal="left" vertical="center" wrapText="1"/>
    </xf>
    <xf numFmtId="0" fontId="5" fillId="8" borderId="0" xfId="0" applyFont="1" applyFill="1" applyAlignment="1">
      <alignment horizontal="left" vertical="center" wrapText="1"/>
    </xf>
    <xf numFmtId="0" fontId="5" fillId="29" borderId="0" xfId="0" applyFont="1" applyFill="1" applyAlignment="1">
      <alignment horizontal="left" vertical="center" wrapText="1"/>
    </xf>
    <xf numFmtId="0" fontId="9" fillId="8" borderId="0" xfId="0" applyFont="1" applyFill="1" applyAlignment="1">
      <alignment horizontal="left" vertical="center" wrapText="1"/>
    </xf>
    <xf numFmtId="0" fontId="5" fillId="8" borderId="0" xfId="0" applyFont="1" applyFill="1" applyAlignment="1">
      <alignment horizontal="left" vertical="center"/>
    </xf>
    <xf numFmtId="0" fontId="13" fillId="29" borderId="0" xfId="0" applyFont="1" applyFill="1" applyAlignment="1">
      <alignment horizontal="left" vertical="center" wrapText="1"/>
    </xf>
    <xf numFmtId="0" fontId="13" fillId="29" borderId="0" xfId="0" applyFont="1" applyFill="1" applyAlignment="1">
      <alignment horizontal="left" vertical="center" wrapText="1"/>
    </xf>
    <xf numFmtId="0" fontId="5" fillId="25" borderId="33" xfId="0" applyFont="1" applyFill="1" applyBorder="1" applyAlignment="1">
      <alignment vertical="center" wrapText="1"/>
    </xf>
    <xf numFmtId="0" fontId="5" fillId="25" borderId="15" xfId="0" applyFont="1" applyFill="1" applyBorder="1" applyAlignment="1">
      <alignment vertical="center" wrapText="1"/>
    </xf>
    <xf numFmtId="0" fontId="5" fillId="25" borderId="2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0" borderId="33" xfId="0" applyFont="1" applyFill="1" applyBorder="1" applyAlignment="1">
      <alignment vertical="center" wrapText="1"/>
    </xf>
    <xf numFmtId="0" fontId="5" fillId="30" borderId="15" xfId="0" applyFont="1" applyFill="1" applyBorder="1" applyAlignment="1">
      <alignment vertical="center" wrapText="1"/>
    </xf>
    <xf numFmtId="0" fontId="5" fillId="25" borderId="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0" fillId="0" borderId="13" xfId="0" applyBorder="1" applyAlignment="1">
      <alignment wrapText="1"/>
    </xf>
    <xf numFmtId="0" fontId="0" fillId="0" borderId="21" xfId="0" applyBorder="1" applyAlignment="1">
      <alignment wrapText="1"/>
    </xf>
    <xf numFmtId="0" fontId="3" fillId="29" borderId="28" xfId="53" applyFont="1" applyFill="1" applyBorder="1" applyAlignment="1">
      <alignment horizontal="center" vertical="center"/>
      <protection/>
    </xf>
    <xf numFmtId="0" fontId="4" fillId="0" borderId="0" xfId="0" applyFont="1" applyBorder="1" applyAlignment="1">
      <alignment horizontal="left" vertical="center" wrapText="1"/>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9" borderId="72" xfId="53" applyFont="1" applyFill="1" applyBorder="1" applyAlignment="1">
      <alignment/>
      <protection/>
    </xf>
    <xf numFmtId="0" fontId="3" fillId="29" borderId="17" xfId="53" applyFont="1" applyFill="1" applyBorder="1" applyAlignment="1">
      <alignment/>
      <protection/>
    </xf>
    <xf numFmtId="0" fontId="3" fillId="29" borderId="33" xfId="53" applyFont="1" applyFill="1" applyBorder="1" applyAlignment="1">
      <alignment horizontal="center" vertical="center" wrapText="1"/>
      <protection/>
    </xf>
    <xf numFmtId="0" fontId="3" fillId="29" borderId="0" xfId="53" applyFont="1" applyFill="1" applyBorder="1" applyAlignment="1">
      <alignment horizontal="center" vertical="center" wrapText="1"/>
      <protection/>
    </xf>
    <xf numFmtId="0" fontId="3" fillId="29" borderId="11" xfId="53" applyFont="1" applyFill="1" applyBorder="1" applyAlignment="1">
      <alignment horizontal="center" vertical="center" wrapText="1"/>
      <protection/>
    </xf>
    <xf numFmtId="0" fontId="4" fillId="0" borderId="39"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29" borderId="72" xfId="53" applyFont="1" applyFill="1" applyBorder="1" applyAlignment="1">
      <alignment vertical="center" wrapText="1"/>
      <protection/>
    </xf>
    <xf numFmtId="0" fontId="3" fillId="29" borderId="17" xfId="53" applyFont="1" applyFill="1" applyBorder="1" applyAlignment="1">
      <alignment vertical="center" wrapText="1"/>
      <protection/>
    </xf>
    <xf numFmtId="0" fontId="3" fillId="29" borderId="99" xfId="53" applyFont="1" applyFill="1" applyBorder="1" applyAlignment="1">
      <alignment horizontal="center" vertical="center" wrapText="1"/>
      <protection/>
    </xf>
    <xf numFmtId="0" fontId="3" fillId="29" borderId="100" xfId="53" applyFont="1" applyFill="1" applyBorder="1" applyAlignment="1">
      <alignment horizontal="center" vertical="center" wrapText="1"/>
      <protection/>
    </xf>
    <xf numFmtId="0" fontId="3" fillId="29" borderId="101" xfId="53" applyFont="1" applyFill="1" applyBorder="1" applyAlignment="1">
      <alignment horizontal="center" vertical="center" wrapText="1"/>
      <protection/>
    </xf>
    <xf numFmtId="0" fontId="3" fillId="8" borderId="102" xfId="53" applyFont="1" applyFill="1" applyBorder="1" applyAlignment="1">
      <alignment horizontal="center" vertical="center" wrapText="1"/>
      <protection/>
    </xf>
    <xf numFmtId="0" fontId="3" fillId="8" borderId="24" xfId="53" applyFont="1" applyFill="1" applyBorder="1" applyAlignment="1">
      <alignment horizontal="center" vertical="center" wrapText="1"/>
      <protection/>
    </xf>
    <xf numFmtId="0" fontId="3" fillId="8" borderId="103" xfId="53" applyFont="1" applyFill="1" applyBorder="1" applyAlignment="1">
      <alignment horizontal="center" vertical="center" wrapText="1"/>
      <protection/>
    </xf>
    <xf numFmtId="0" fontId="3" fillId="8" borderId="102" xfId="53" applyFont="1" applyFill="1" applyBorder="1" applyAlignment="1">
      <alignment horizontal="center" vertical="center"/>
      <protection/>
    </xf>
    <xf numFmtId="0" fontId="3" fillId="8" borderId="24" xfId="53" applyFont="1" applyFill="1" applyBorder="1" applyAlignment="1">
      <alignment horizontal="center" vertical="center"/>
      <protection/>
    </xf>
    <xf numFmtId="0" fontId="3" fillId="8" borderId="104" xfId="53" applyFont="1" applyFill="1" applyBorder="1" applyAlignment="1">
      <alignment horizontal="center" vertical="center"/>
      <protection/>
    </xf>
    <xf numFmtId="0" fontId="3" fillId="20" borderId="0" xfId="53" applyFont="1" applyFill="1" applyBorder="1" applyAlignment="1">
      <alignment horizontal="center" vertical="center" wrapText="1"/>
      <protection/>
    </xf>
    <xf numFmtId="0" fontId="3" fillId="20" borderId="11" xfId="53" applyFont="1" applyFill="1" applyBorder="1" applyAlignment="1">
      <alignment horizontal="center" vertical="center" wrapText="1"/>
      <protection/>
    </xf>
    <xf numFmtId="0" fontId="19" fillId="0" borderId="0" xfId="0" applyFont="1" applyBorder="1" applyAlignment="1">
      <alignment horizontal="left" vertical="center" wrapText="1"/>
    </xf>
    <xf numFmtId="0" fontId="5" fillId="29" borderId="74" xfId="0" applyFont="1" applyFill="1" applyBorder="1" applyAlignment="1">
      <alignment horizontal="center" vertical="center"/>
    </xf>
    <xf numFmtId="0" fontId="5" fillId="29" borderId="72" xfId="0" applyFont="1" applyFill="1" applyBorder="1" applyAlignment="1">
      <alignment horizontal="center" vertical="center"/>
    </xf>
    <xf numFmtId="0" fontId="5" fillId="29" borderId="17" xfId="0" applyFont="1" applyFill="1" applyBorder="1" applyAlignment="1">
      <alignment horizontal="center" vertical="center"/>
    </xf>
    <xf numFmtId="0" fontId="2" fillId="0" borderId="0" xfId="53" applyFont="1" applyBorder="1" applyAlignment="1">
      <alignment horizontal="left" wrapText="1"/>
      <protection/>
    </xf>
    <xf numFmtId="0" fontId="2" fillId="0" borderId="6" xfId="53" applyFont="1" applyBorder="1" applyAlignment="1">
      <alignment horizontal="left" wrapText="1"/>
      <protection/>
    </xf>
    <xf numFmtId="0" fontId="5" fillId="29" borderId="77" xfId="0" applyFont="1" applyFill="1" applyBorder="1" applyAlignment="1">
      <alignment horizontal="center"/>
    </xf>
    <xf numFmtId="0" fontId="5" fillId="29" borderId="33" xfId="0" applyFont="1" applyFill="1" applyBorder="1" applyAlignment="1">
      <alignment horizontal="center"/>
    </xf>
    <xf numFmtId="0" fontId="3" fillId="29" borderId="64" xfId="53" applyFont="1" applyFill="1" applyBorder="1" applyAlignment="1">
      <alignment horizontal="center" wrapText="1"/>
      <protection/>
    </xf>
    <xf numFmtId="0" fontId="3" fillId="29" borderId="15" xfId="53" applyFont="1" applyFill="1" applyBorder="1" applyAlignment="1">
      <alignment horizontal="center" wrapText="1"/>
      <protection/>
    </xf>
    <xf numFmtId="0" fontId="3" fillId="29" borderId="76" xfId="53" applyFont="1" applyFill="1" applyBorder="1" applyAlignment="1">
      <alignment horizontal="center" vertical="center"/>
      <protection/>
    </xf>
    <xf numFmtId="0" fontId="3" fillId="29" borderId="71" xfId="53" applyFont="1" applyFill="1" applyBorder="1" applyAlignment="1">
      <alignment horizontal="center" vertical="center" wrapText="1"/>
      <protection/>
    </xf>
    <xf numFmtId="0" fontId="3" fillId="29" borderId="13" xfId="53" applyFont="1" applyFill="1" applyBorder="1" applyAlignment="1">
      <alignment horizontal="center" vertical="center" wrapText="1"/>
      <protection/>
    </xf>
    <xf numFmtId="0" fontId="3" fillId="29" borderId="21" xfId="53" applyFont="1" applyFill="1" applyBorder="1" applyAlignment="1">
      <alignment horizontal="center" vertical="center" wrapText="1"/>
      <protection/>
    </xf>
    <xf numFmtId="0" fontId="3" fillId="20" borderId="71" xfId="53" applyFont="1" applyFill="1" applyBorder="1" applyAlignment="1">
      <alignment horizontal="center" vertical="center" wrapText="1"/>
      <protection/>
    </xf>
    <xf numFmtId="0" fontId="5" fillId="29" borderId="33" xfId="0" applyFont="1" applyFill="1" applyBorder="1" applyAlignment="1">
      <alignment horizontal="center" vertical="center"/>
    </xf>
    <xf numFmtId="0" fontId="5" fillId="29" borderId="79" xfId="0" applyFont="1" applyFill="1" applyBorder="1" applyAlignment="1">
      <alignment horizontal="center" vertical="center"/>
    </xf>
    <xf numFmtId="0" fontId="4" fillId="0" borderId="0" xfId="53" applyFont="1" applyBorder="1" applyAlignment="1">
      <alignment horizontal="left" vertical="center" wrapText="1"/>
      <protection/>
    </xf>
    <xf numFmtId="0" fontId="3" fillId="29" borderId="33" xfId="53" applyFont="1" applyFill="1" applyBorder="1" applyAlignment="1">
      <alignment horizontal="left" vertical="center" wrapText="1" indent="1"/>
      <protection/>
    </xf>
    <xf numFmtId="0" fontId="3" fillId="29" borderId="79" xfId="53" applyFont="1" applyFill="1" applyBorder="1" applyAlignment="1">
      <alignment horizontal="left" vertical="center" wrapText="1" indent="1"/>
      <protection/>
    </xf>
    <xf numFmtId="0" fontId="3" fillId="0" borderId="0" xfId="54" applyFont="1" applyBorder="1" applyAlignment="1">
      <alignment horizontal="left" vertical="center" wrapText="1"/>
      <protection/>
    </xf>
    <xf numFmtId="0" fontId="2" fillId="0" borderId="0" xfId="53" applyFont="1" applyAlignment="1">
      <alignment horizontal="left" vertical="center" wrapText="1"/>
      <protection/>
    </xf>
    <xf numFmtId="0" fontId="3" fillId="29" borderId="77" xfId="53" applyFont="1" applyFill="1" applyBorder="1" applyAlignment="1">
      <alignment horizontal="left" vertical="center" wrapText="1" indent="1"/>
      <protection/>
    </xf>
    <xf numFmtId="0" fontId="3" fillId="29" borderId="64" xfId="53" applyFont="1" applyFill="1" applyBorder="1" applyAlignment="1">
      <alignment horizontal="left" vertical="center" indent="1"/>
      <protection/>
    </xf>
    <xf numFmtId="0" fontId="3" fillId="29" borderId="15" xfId="53" applyFont="1" applyFill="1" applyBorder="1" applyAlignment="1">
      <alignment horizontal="left" vertical="center" indent="1"/>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wrapText="1"/>
      <protection/>
    </xf>
    <xf numFmtId="0" fontId="3" fillId="8" borderId="0"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3" fillId="29" borderId="33" xfId="53" applyFont="1" applyFill="1" applyBorder="1" applyAlignment="1">
      <alignment vertical="center" wrapText="1"/>
      <protection/>
    </xf>
    <xf numFmtId="0" fontId="3" fillId="29" borderId="79" xfId="53" applyFont="1" applyFill="1" applyBorder="1" applyAlignment="1">
      <alignment vertical="center" wrapText="1"/>
      <protection/>
    </xf>
    <xf numFmtId="0" fontId="3" fillId="29" borderId="77" xfId="53" applyFont="1" applyFill="1" applyBorder="1" applyAlignment="1">
      <alignment vertical="center" wrapText="1"/>
      <protection/>
    </xf>
    <xf numFmtId="0" fontId="3" fillId="29" borderId="64" xfId="53" applyFont="1" applyFill="1" applyBorder="1" applyAlignment="1">
      <alignment vertical="center"/>
      <protection/>
    </xf>
    <xf numFmtId="0" fontId="3" fillId="29" borderId="15" xfId="53" applyFont="1" applyFill="1" applyBorder="1" applyAlignment="1">
      <alignment vertical="center"/>
      <protection/>
    </xf>
    <xf numFmtId="0" fontId="3" fillId="8" borderId="16"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3" fillId="29" borderId="33" xfId="53" applyFont="1" applyFill="1" applyBorder="1" applyAlignment="1">
      <alignment horizontal="left" vertical="center" wrapText="1"/>
      <protection/>
    </xf>
    <xf numFmtId="0" fontId="3" fillId="29" borderId="79" xfId="53" applyFont="1" applyFill="1" applyBorder="1" applyAlignment="1">
      <alignment horizontal="left" vertical="center" wrapText="1"/>
      <protection/>
    </xf>
    <xf numFmtId="0" fontId="5" fillId="29" borderId="77" xfId="0" applyFont="1" applyFill="1" applyBorder="1" applyAlignment="1">
      <alignment horizontal="left" vertical="center"/>
    </xf>
    <xf numFmtId="0" fontId="5" fillId="29" borderId="33" xfId="0" applyFont="1" applyFill="1" applyBorder="1" applyAlignment="1">
      <alignment horizontal="left" vertical="center"/>
    </xf>
    <xf numFmtId="0" fontId="3" fillId="29" borderId="64" xfId="53" applyFont="1" applyFill="1" applyBorder="1" applyAlignment="1">
      <alignment vertical="center" wrapText="1"/>
      <protection/>
    </xf>
    <xf numFmtId="0" fontId="3" fillId="29" borderId="15" xfId="53" applyFont="1" applyFill="1" applyBorder="1" applyAlignment="1">
      <alignmen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wrapText="1"/>
      <protection/>
    </xf>
    <xf numFmtId="0" fontId="3" fillId="29" borderId="73" xfId="53" applyFont="1" applyFill="1" applyBorder="1" applyAlignment="1">
      <alignment horizontal="center" vertical="center" wrapText="1"/>
      <protection/>
    </xf>
    <xf numFmtId="0" fontId="3" fillId="29" borderId="28" xfId="53" applyFont="1" applyFill="1" applyBorder="1" applyAlignment="1">
      <alignment horizontal="center" vertical="center" wrapText="1"/>
      <protection/>
    </xf>
    <xf numFmtId="0" fontId="5" fillId="8" borderId="21" xfId="53" applyFont="1" applyFill="1" applyBorder="1" applyAlignment="1">
      <alignment horizontal="center" vertical="center" wrapText="1"/>
      <protection/>
    </xf>
    <xf numFmtId="0" fontId="5" fillId="8" borderId="13" xfId="0" applyFont="1" applyFill="1" applyBorder="1" applyAlignment="1">
      <alignment horizontal="center" vertical="center" wrapText="1"/>
    </xf>
    <xf numFmtId="0" fontId="5" fillId="8" borderId="0" xfId="53" applyFont="1" applyFill="1" applyBorder="1" applyAlignment="1">
      <alignment horizontal="center" vertical="center" wrapText="1"/>
      <protection/>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 fillId="0" borderId="0" xfId="53" applyFont="1" applyAlignment="1">
      <alignment horizontal="lef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protection/>
    </xf>
    <xf numFmtId="0" fontId="3" fillId="29" borderId="39" xfId="53" applyFont="1" applyFill="1" applyBorder="1" applyAlignment="1">
      <alignment horizontal="center" vertical="center"/>
      <protection/>
    </xf>
    <xf numFmtId="0" fontId="3" fillId="29" borderId="73"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5" fillId="29" borderId="17" xfId="53" applyFont="1" applyFill="1" applyBorder="1" applyAlignment="1">
      <alignment vertical="center" wrapText="1"/>
      <protection/>
    </xf>
    <xf numFmtId="0" fontId="11" fillId="0" borderId="6" xfId="0" applyFont="1" applyBorder="1" applyAlignment="1">
      <alignment horizontal="left" vertical="center" wrapText="1"/>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72" xfId="0" applyFont="1" applyFill="1" applyBorder="1" applyAlignment="1">
      <alignment horizontal="left" vertical="center"/>
    </xf>
    <xf numFmtId="0" fontId="5" fillId="29" borderId="17" xfId="0" applyFont="1" applyFill="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wrapText="1"/>
    </xf>
    <xf numFmtId="0" fontId="5" fillId="29" borderId="72"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 fillId="29" borderId="74" xfId="0" applyFont="1" applyFill="1" applyBorder="1" applyAlignment="1">
      <alignment horizontal="center" vertical="center" wrapText="1"/>
    </xf>
    <xf numFmtId="0" fontId="5" fillId="29" borderId="73" xfId="0" applyFont="1" applyFill="1" applyBorder="1" applyAlignment="1">
      <alignment horizontal="center" vertical="center" wrapText="1"/>
    </xf>
    <xf numFmtId="0" fontId="19" fillId="0" borderId="0" xfId="0" applyFont="1" applyBorder="1" applyAlignment="1">
      <alignment horizontal="left" vertical="center"/>
    </xf>
    <xf numFmtId="1" fontId="5" fillId="0" borderId="39"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3" fillId="25"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wrapText="1"/>
    </xf>
    <xf numFmtId="0" fontId="5" fillId="0" borderId="105" xfId="0" applyFont="1" applyBorder="1" applyAlignment="1">
      <alignment horizontal="left" vertical="center" wrapText="1"/>
    </xf>
    <xf numFmtId="0" fontId="5" fillId="0" borderId="105" xfId="0" applyFont="1" applyBorder="1" applyAlignment="1">
      <alignment wrapText="1"/>
    </xf>
    <xf numFmtId="0" fontId="3" fillId="30" borderId="73"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0" fillId="29" borderId="88" xfId="0" applyFill="1" applyBorder="1" applyAlignment="1">
      <alignment horizontal="center" vertical="center" wrapText="1"/>
    </xf>
    <xf numFmtId="0" fontId="3" fillId="30" borderId="10" xfId="0" applyFont="1" applyFill="1" applyBorder="1" applyAlignment="1">
      <alignment horizontal="center" vertical="center" wrapText="1"/>
    </xf>
    <xf numFmtId="0" fontId="0" fillId="29" borderId="22" xfId="0" applyFill="1" applyBorder="1" applyAlignment="1">
      <alignment horizontal="center" vertical="center" wrapText="1"/>
    </xf>
    <xf numFmtId="0" fontId="3" fillId="25" borderId="106" xfId="0" applyFont="1" applyFill="1" applyBorder="1" applyAlignment="1">
      <alignment horizontal="center" vertical="center" wrapText="1"/>
    </xf>
    <xf numFmtId="0" fontId="0" fillId="29" borderId="75" xfId="0" applyFill="1" applyBorder="1" applyAlignment="1">
      <alignment horizontal="center" vertical="center" wrapText="1"/>
    </xf>
    <xf numFmtId="0" fontId="0" fillId="29" borderId="10" xfId="0"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76"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0" fillId="29" borderId="33" xfId="0" applyFill="1" applyBorder="1" applyAlignment="1">
      <alignment horizontal="center" vertical="center" wrapText="1"/>
    </xf>
    <xf numFmtId="0" fontId="5" fillId="29" borderId="81" xfId="0" applyFont="1" applyFill="1" applyBorder="1" applyAlignment="1">
      <alignment horizontal="center" vertical="center" wrapText="1"/>
    </xf>
    <xf numFmtId="0" fontId="0" fillId="29" borderId="30" xfId="0" applyFill="1" applyBorder="1" applyAlignment="1">
      <alignment horizontal="center"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xf>
    <xf numFmtId="0" fontId="3" fillId="25" borderId="107" xfId="0" applyFont="1" applyFill="1" applyBorder="1" applyAlignment="1">
      <alignment horizontal="center" vertical="center" wrapText="1"/>
    </xf>
    <xf numFmtId="0" fontId="5" fillId="8" borderId="21" xfId="0" applyFont="1" applyFill="1" applyBorder="1" applyAlignment="1">
      <alignment horizontal="left" vertical="center"/>
    </xf>
    <xf numFmtId="0" fontId="5" fillId="8" borderId="13" xfId="0" applyFont="1" applyFill="1" applyBorder="1" applyAlignment="1">
      <alignment horizontal="left" vertical="center"/>
    </xf>
    <xf numFmtId="0" fontId="5" fillId="8" borderId="0" xfId="0" applyFont="1" applyFill="1" applyBorder="1" applyAlignment="1">
      <alignment horizontal="left" vertical="center"/>
    </xf>
    <xf numFmtId="0" fontId="5" fillId="29" borderId="73" xfId="0" applyFont="1" applyFill="1" applyBorder="1" applyAlignment="1">
      <alignment horizontal="center" vertical="center"/>
    </xf>
    <xf numFmtId="0" fontId="5" fillId="29" borderId="13" xfId="0" applyFont="1" applyFill="1" applyBorder="1" applyAlignment="1">
      <alignment horizontal="center" vertical="top"/>
    </xf>
    <xf numFmtId="0" fontId="5" fillId="29" borderId="10" xfId="0" applyFont="1" applyFill="1" applyBorder="1" applyAlignment="1">
      <alignment horizontal="center" vertical="top"/>
    </xf>
    <xf numFmtId="0" fontId="5" fillId="20" borderId="0" xfId="0" applyFont="1" applyFill="1" applyBorder="1" applyAlignment="1">
      <alignment horizontal="center" vertical="top"/>
    </xf>
    <xf numFmtId="0" fontId="5" fillId="20" borderId="11" xfId="0" applyFont="1" applyFill="1" applyBorder="1" applyAlignment="1">
      <alignment horizontal="center" vertical="top"/>
    </xf>
    <xf numFmtId="0" fontId="5" fillId="29" borderId="74" xfId="0" applyFont="1" applyFill="1" applyBorder="1" applyAlignment="1">
      <alignment horizontal="center"/>
    </xf>
    <xf numFmtId="0" fontId="5" fillId="29" borderId="39" xfId="0" applyFont="1" applyFill="1" applyBorder="1" applyAlignment="1">
      <alignment horizontal="center"/>
    </xf>
    <xf numFmtId="0" fontId="5" fillId="29" borderId="28" xfId="0" applyFont="1" applyFill="1" applyBorder="1" applyAlignment="1">
      <alignment horizontal="center"/>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108"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109"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4" fillId="0" borderId="0" xfId="0" applyFont="1" applyBorder="1" applyAlignment="1">
      <alignment horizontal="left"/>
    </xf>
    <xf numFmtId="0" fontId="0" fillId="29" borderId="17" xfId="0" applyFill="1" applyBorder="1" applyAlignment="1">
      <alignment horizontal="center" vertical="center" wrapText="1"/>
    </xf>
    <xf numFmtId="0" fontId="5" fillId="29" borderId="73" xfId="0" applyFont="1" applyFill="1" applyBorder="1" applyAlignment="1">
      <alignment horizontal="center" vertical="center" wrapText="1"/>
    </xf>
    <xf numFmtId="0" fontId="5" fillId="29" borderId="75" xfId="0" applyFont="1" applyFill="1" applyBorder="1" applyAlignment="1">
      <alignment horizontal="center" vertical="center" wrapText="1"/>
    </xf>
    <xf numFmtId="0" fontId="5" fillId="29" borderId="88"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2" xfId="0" applyFont="1" applyFill="1" applyBorder="1" applyAlignment="1">
      <alignment horizontal="center" vertical="center"/>
    </xf>
    <xf numFmtId="2" fontId="5" fillId="8" borderId="21" xfId="0" applyNumberFormat="1" applyFont="1" applyFill="1" applyBorder="1" applyAlignment="1">
      <alignment horizontal="center" vertical="center" wrapText="1"/>
    </xf>
    <xf numFmtId="2" fontId="5" fillId="8" borderId="15"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0" fontId="0" fillId="0" borderId="6" xfId="0" applyBorder="1" applyAlignment="1">
      <alignment wrapText="1"/>
    </xf>
    <xf numFmtId="0" fontId="5" fillId="29" borderId="76" xfId="0" applyFont="1" applyFill="1" applyBorder="1" applyAlignment="1">
      <alignment horizontal="center" vertical="center" wrapText="1"/>
    </xf>
    <xf numFmtId="0" fontId="0" fillId="29" borderId="39" xfId="0" applyFill="1" applyBorder="1" applyAlignment="1">
      <alignment horizontal="center" vertical="center" wrapText="1"/>
    </xf>
    <xf numFmtId="0" fontId="0" fillId="29" borderId="73" xfId="0" applyFill="1" applyBorder="1" applyAlignment="1">
      <alignment horizontal="center" vertical="center" wrapText="1"/>
    </xf>
    <xf numFmtId="0" fontId="0" fillId="29" borderId="28" xfId="0" applyFill="1" applyBorder="1" applyAlignment="1">
      <alignment horizontal="center" vertical="center" wrapText="1"/>
    </xf>
    <xf numFmtId="0" fontId="3" fillId="8" borderId="7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wrapText="1"/>
    </xf>
    <xf numFmtId="2" fontId="5" fillId="20" borderId="71" xfId="0" applyNumberFormat="1" applyFont="1" applyFill="1" applyBorder="1" applyAlignment="1">
      <alignment horizontal="center" vertical="center" wrapText="1"/>
    </xf>
    <xf numFmtId="2" fontId="5" fillId="20" borderId="1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5" fillId="29" borderId="1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22" xfId="0" applyFont="1" applyFill="1" applyBorder="1" applyAlignment="1">
      <alignment horizontal="center" vertical="center" wrapText="1"/>
    </xf>
    <xf numFmtId="0" fontId="5" fillId="29" borderId="78" xfId="0" applyFont="1" applyFill="1" applyBorder="1" applyAlignment="1">
      <alignment horizontal="center" vertical="center" wrapText="1"/>
    </xf>
    <xf numFmtId="0" fontId="0" fillId="29" borderId="63" xfId="0" applyFill="1" applyBorder="1" applyAlignment="1">
      <alignment wrapText="1"/>
    </xf>
    <xf numFmtId="0" fontId="5" fillId="29" borderId="74"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3" fillId="30" borderId="7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74"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2" fillId="0" borderId="0" xfId="0" applyFont="1" applyAlignment="1">
      <alignment horizontal="left" vertical="top"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5" fillId="26" borderId="71" xfId="0" applyFont="1" applyFill="1" applyBorder="1" applyAlignment="1">
      <alignment horizontal="center" vertical="center"/>
    </xf>
    <xf numFmtId="0" fontId="5" fillId="26" borderId="0" xfId="0" applyFont="1" applyFill="1" applyBorder="1" applyAlignment="1">
      <alignment horizontal="center" vertical="center"/>
    </xf>
    <xf numFmtId="0" fontId="5" fillId="26" borderId="11" xfId="0" applyFont="1" applyFill="1" applyBorder="1" applyAlignment="1">
      <alignment horizontal="center" vertical="center"/>
    </xf>
    <xf numFmtId="0" fontId="3" fillId="30" borderId="72" xfId="0" applyFont="1" applyFill="1" applyBorder="1" applyAlignment="1">
      <alignment vertical="center"/>
    </xf>
    <xf numFmtId="0" fontId="3" fillId="30" borderId="17" xfId="0" applyFont="1" applyFill="1" applyBorder="1" applyAlignment="1">
      <alignment vertical="center"/>
    </xf>
    <xf numFmtId="0" fontId="5" fillId="30" borderId="39" xfId="0" applyFont="1" applyFill="1" applyBorder="1" applyAlignment="1">
      <alignment horizontal="center" vertical="center"/>
    </xf>
    <xf numFmtId="0" fontId="5" fillId="30" borderId="28"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2" fillId="0" borderId="0" xfId="0" applyFont="1" applyFill="1" applyBorder="1" applyAlignment="1">
      <alignment horizontal="left" vertical="top" wrapText="1"/>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79"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0" borderId="39"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29" borderId="77"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39" xfId="0" applyFont="1" applyFill="1" applyBorder="1" applyAlignment="1">
      <alignment horizontal="center" vertical="center"/>
    </xf>
    <xf numFmtId="0" fontId="3" fillId="29" borderId="28" xfId="0" applyFont="1" applyFill="1" applyBorder="1" applyAlignment="1">
      <alignment horizontal="center" vertical="center"/>
    </xf>
    <xf numFmtId="2" fontId="5" fillId="8" borderId="13" xfId="0" applyNumberFormat="1" applyFont="1" applyFill="1" applyBorder="1" applyAlignment="1">
      <alignment horizontal="center" vertical="center" wrapText="1"/>
    </xf>
    <xf numFmtId="0" fontId="4" fillId="0" borderId="0" xfId="0" applyFont="1" applyAlignment="1">
      <alignment horizontal="left"/>
    </xf>
    <xf numFmtId="0" fontId="5" fillId="29" borderId="0" xfId="0" applyFont="1" applyFill="1" applyBorder="1" applyAlignment="1">
      <alignment horizontal="center" vertical="center" wrapText="1"/>
    </xf>
    <xf numFmtId="0" fontId="5" fillId="29" borderId="0" xfId="0" applyFont="1" applyFill="1" applyBorder="1" applyAlignment="1">
      <alignment horizontal="center" vertical="center"/>
    </xf>
    <xf numFmtId="0" fontId="5" fillId="29" borderId="0" xfId="0" applyFont="1" applyFill="1" applyBorder="1" applyAlignment="1">
      <alignment/>
    </xf>
    <xf numFmtId="0" fontId="5" fillId="29" borderId="11" xfId="0" applyFont="1" applyFill="1" applyBorder="1" applyAlignment="1">
      <alignment/>
    </xf>
    <xf numFmtId="2" fontId="5" fillId="20" borderId="21"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0" fontId="5" fillId="29" borderId="71" xfId="0" applyFont="1" applyFill="1" applyBorder="1" applyAlignment="1">
      <alignment horizontal="center" vertical="center"/>
    </xf>
    <xf numFmtId="0" fontId="5" fillId="29" borderId="11" xfId="0" applyFont="1" applyFill="1" applyBorder="1" applyAlignment="1">
      <alignment horizontal="center" vertical="center"/>
    </xf>
    <xf numFmtId="2" fontId="5" fillId="8" borderId="7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2" fontId="5" fillId="8" borderId="11" xfId="0" applyNumberFormat="1" applyFont="1" applyFill="1" applyBorder="1" applyAlignment="1">
      <alignment horizontal="center" vertical="center" wrapText="1"/>
    </xf>
    <xf numFmtId="0" fontId="3" fillId="8" borderId="10" xfId="0" applyFont="1" applyFill="1" applyBorder="1" applyAlignment="1">
      <alignment horizontal="center" vertical="center"/>
    </xf>
    <xf numFmtId="0" fontId="5" fillId="29" borderId="16"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0" fillId="29" borderId="16" xfId="0" applyFill="1" applyBorder="1" applyAlignment="1">
      <alignment horizontal="center" vertical="center"/>
    </xf>
    <xf numFmtId="0" fontId="0" fillId="29" borderId="10" xfId="0" applyFill="1" applyBorder="1" applyAlignment="1">
      <alignment horizontal="center" vertical="center"/>
    </xf>
    <xf numFmtId="0" fontId="3" fillId="8" borderId="2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3" fillId="29" borderId="7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0" fillId="29" borderId="13" xfId="0" applyFont="1" applyFill="1" applyBorder="1" applyAlignment="1">
      <alignment horizontal="center" vertical="center"/>
    </xf>
    <xf numFmtId="0" fontId="0"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1" xfId="0" applyFont="1" applyFill="1" applyBorder="1" applyAlignment="1">
      <alignment horizontal="center" vertical="center"/>
    </xf>
    <xf numFmtId="0" fontId="0" fillId="29" borderId="26" xfId="0"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5" xfId="0" applyFont="1" applyFill="1" applyBorder="1" applyAlignment="1">
      <alignment horizontal="center" vertical="center"/>
    </xf>
    <xf numFmtId="0" fontId="3" fillId="8" borderId="22" xfId="0" applyFont="1" applyFill="1" applyBorder="1" applyAlignment="1">
      <alignment horizontal="center" vertical="center"/>
    </xf>
    <xf numFmtId="0" fontId="19" fillId="0" borderId="0" xfId="0" applyFont="1" applyAlignment="1">
      <alignment horizontal="left"/>
    </xf>
    <xf numFmtId="0" fontId="5" fillId="29" borderId="22" xfId="0" applyFont="1" applyFill="1" applyBorder="1" applyAlignment="1">
      <alignment horizontal="center" vertical="center" wrapText="1"/>
    </xf>
    <xf numFmtId="0" fontId="2" fillId="0" borderId="0" xfId="0" applyFont="1" applyAlignment="1">
      <alignment horizontal="left" vertical="center" wrapText="1"/>
    </xf>
    <xf numFmtId="0" fontId="3" fillId="29" borderId="28"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29" borderId="110" xfId="0" applyFont="1" applyFill="1" applyBorder="1" applyAlignment="1">
      <alignment horizontal="center" vertical="center" wrapText="1"/>
    </xf>
    <xf numFmtId="0" fontId="5" fillId="29" borderId="111" xfId="0" applyFont="1" applyFill="1" applyBorder="1" applyAlignment="1">
      <alignment horizontal="center" vertical="center" wrapText="1"/>
    </xf>
    <xf numFmtId="0" fontId="5" fillId="29" borderId="112"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0" xfId="0" applyFont="1" applyBorder="1" applyAlignment="1">
      <alignment horizontal="left" vertical="center" wrapText="1"/>
    </xf>
    <xf numFmtId="0" fontId="3" fillId="25" borderId="63"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3" fillId="31" borderId="38" xfId="0" applyFont="1" applyFill="1" applyBorder="1" applyAlignment="1">
      <alignment horizontal="center" vertical="center" wrapText="1"/>
    </xf>
    <xf numFmtId="0" fontId="3" fillId="0" borderId="0" xfId="0" applyFont="1" applyBorder="1" applyAlignment="1">
      <alignment horizontal="left" vertical="center"/>
    </xf>
    <xf numFmtId="0" fontId="5" fillId="20" borderId="7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1" fillId="0" borderId="0" xfId="0" applyFont="1" applyAlignment="1">
      <alignment horizontal="left" vertical="center" wrapText="1"/>
    </xf>
    <xf numFmtId="0" fontId="0" fillId="29" borderId="63" xfId="0" applyFill="1" applyBorder="1" applyAlignment="1">
      <alignment vertical="center" wrapText="1"/>
    </xf>
    <xf numFmtId="0" fontId="5" fillId="29" borderId="64" xfId="0" applyFont="1" applyFill="1" applyBorder="1" applyAlignment="1">
      <alignment horizontal="center" vertical="center" wrapText="1"/>
    </xf>
    <xf numFmtId="0" fontId="0" fillId="29" borderId="15" xfId="0" applyFill="1" applyBorder="1" applyAlignment="1">
      <alignment vertical="center" wrapText="1"/>
    </xf>
    <xf numFmtId="0" fontId="5" fillId="29" borderId="28"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5" fillId="29" borderId="39" xfId="0" applyFont="1" applyFill="1" applyBorder="1" applyAlignment="1">
      <alignment horizontal="left" vertical="center"/>
    </xf>
    <xf numFmtId="0" fontId="5" fillId="29" borderId="73" xfId="0" applyFont="1" applyFill="1" applyBorder="1" applyAlignment="1">
      <alignment horizontal="left" vertical="center"/>
    </xf>
    <xf numFmtId="0" fontId="5" fillId="29" borderId="113" xfId="0" applyFont="1" applyFill="1" applyBorder="1" applyAlignment="1">
      <alignment horizontal="left" vertical="center"/>
    </xf>
    <xf numFmtId="0" fontId="5" fillId="29" borderId="114" xfId="0" applyFont="1" applyFill="1" applyBorder="1" applyAlignment="1">
      <alignment horizontal="left" vertical="center"/>
    </xf>
    <xf numFmtId="0" fontId="5" fillId="29" borderId="56" xfId="0" applyFont="1" applyFill="1" applyBorder="1" applyAlignment="1">
      <alignment horizontal="left" vertical="center"/>
    </xf>
    <xf numFmtId="0" fontId="19" fillId="0" borderId="39" xfId="0" applyFont="1" applyFill="1" applyBorder="1" applyAlignment="1">
      <alignment horizontal="left" vertical="center"/>
    </xf>
    <xf numFmtId="0" fontId="3" fillId="29" borderId="0" xfId="0" applyFont="1" applyFill="1" applyBorder="1" applyAlignment="1">
      <alignment horizontal="left" vertical="center" wrapText="1"/>
    </xf>
    <xf numFmtId="0" fontId="3" fillId="29" borderId="115" xfId="0" applyFont="1" applyFill="1" applyBorder="1" applyAlignment="1">
      <alignment horizontal="left" vertical="center" wrapText="1"/>
    </xf>
    <xf numFmtId="0" fontId="5" fillId="29" borderId="41" xfId="0" applyFont="1" applyFill="1" applyBorder="1" applyAlignment="1">
      <alignment horizontal="center" vertical="center"/>
    </xf>
    <xf numFmtId="0" fontId="5" fillId="29" borderId="32" xfId="0" applyFont="1" applyFill="1" applyBorder="1" applyAlignment="1">
      <alignment horizontal="center" vertical="center"/>
    </xf>
    <xf numFmtId="0" fontId="5" fillId="29" borderId="13" xfId="0" applyFont="1" applyFill="1" applyBorder="1" applyAlignment="1">
      <alignment horizontal="center" vertical="center"/>
    </xf>
    <xf numFmtId="0" fontId="3" fillId="29" borderId="6" xfId="0" applyFont="1" applyFill="1" applyBorder="1" applyAlignment="1">
      <alignment horizontal="left" vertical="center" wrapText="1"/>
    </xf>
    <xf numFmtId="0" fontId="5" fillId="29" borderId="116" xfId="0" applyFont="1" applyFill="1" applyBorder="1" applyAlignment="1">
      <alignment horizontal="left" vertical="center" wrapText="1"/>
    </xf>
    <xf numFmtId="0" fontId="5" fillId="29" borderId="63" xfId="0" applyFont="1" applyFill="1" applyBorder="1" applyAlignment="1">
      <alignment horizontal="left" vertical="center" wrapText="1"/>
    </xf>
    <xf numFmtId="0" fontId="5" fillId="29" borderId="117" xfId="0" applyFont="1" applyFill="1" applyBorder="1" applyAlignment="1">
      <alignment horizontal="left" vertical="center" wrapText="1"/>
    </xf>
    <xf numFmtId="0" fontId="5" fillId="29" borderId="38" xfId="0" applyFont="1" applyFill="1" applyBorder="1" applyAlignment="1">
      <alignment horizontal="left" vertical="center" wrapText="1"/>
    </xf>
    <xf numFmtId="0" fontId="5" fillId="8" borderId="2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8" borderId="118" xfId="0" applyFont="1" applyFill="1" applyBorder="1" applyAlignment="1">
      <alignment horizontal="center" vertical="center" wrapText="1"/>
    </xf>
    <xf numFmtId="0" fontId="3" fillId="29" borderId="63" xfId="0" applyFont="1" applyFill="1" applyBorder="1" applyAlignment="1">
      <alignment horizontal="left" vertical="center" wrapText="1"/>
    </xf>
    <xf numFmtId="0" fontId="3" fillId="29" borderId="117" xfId="0" applyFont="1" applyFill="1" applyBorder="1" applyAlignment="1">
      <alignment horizontal="left" vertical="center" wrapText="1"/>
    </xf>
    <xf numFmtId="0" fontId="11" fillId="0" borderId="0" xfId="0" applyFont="1" applyBorder="1" applyAlignment="1">
      <alignment horizontal="left" vertical="center" wrapText="1"/>
    </xf>
    <xf numFmtId="0" fontId="5" fillId="29" borderId="72" xfId="0" applyFont="1" applyFill="1" applyBorder="1" applyAlignment="1">
      <alignment horizontal="left" vertical="center" indent="1"/>
    </xf>
    <xf numFmtId="0" fontId="5" fillId="29" borderId="17" xfId="0" applyFont="1" applyFill="1" applyBorder="1" applyAlignment="1">
      <alignment horizontal="left" vertical="center" indent="1"/>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29" borderId="39" xfId="0" applyFont="1" applyFill="1" applyBorder="1" applyAlignment="1">
      <alignment horizontal="left" vertical="center" indent="1"/>
    </xf>
    <xf numFmtId="0" fontId="5" fillId="29" borderId="28" xfId="0" applyFont="1" applyFill="1" applyBorder="1" applyAlignment="1">
      <alignment horizontal="left" vertical="center" indent="1"/>
    </xf>
    <xf numFmtId="0" fontId="5" fillId="30" borderId="63" xfId="0" applyFont="1" applyFill="1" applyBorder="1" applyAlignment="1">
      <alignment horizontal="center" vertical="center"/>
    </xf>
    <xf numFmtId="0" fontId="5" fillId="30" borderId="38" xfId="0" applyFont="1" applyFill="1" applyBorder="1" applyAlignment="1">
      <alignment horizontal="center" vertical="center"/>
    </xf>
    <xf numFmtId="0" fontId="3" fillId="8" borderId="0"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8" borderId="11" xfId="0" applyNumberFormat="1" applyFont="1" applyFill="1" applyBorder="1" applyAlignment="1">
      <alignment horizontal="center" vertical="center"/>
    </xf>
    <xf numFmtId="0" fontId="5" fillId="30" borderId="33" xfId="0" applyFont="1" applyFill="1" applyBorder="1" applyAlignment="1">
      <alignment horizontal="center" vertical="center"/>
    </xf>
    <xf numFmtId="0" fontId="5" fillId="30" borderId="0" xfId="0" applyFont="1" applyFill="1" applyBorder="1" applyAlignment="1">
      <alignment horizontal="center" vertical="center"/>
    </xf>
    <xf numFmtId="0" fontId="5" fillId="30" borderId="13" xfId="0" applyFont="1" applyFill="1" applyBorder="1" applyAlignment="1">
      <alignment horizontal="center" vertical="center"/>
    </xf>
    <xf numFmtId="168" fontId="3" fillId="24" borderId="119" xfId="0" applyNumberFormat="1" applyFont="1" applyFill="1" applyBorder="1" applyAlignment="1">
      <alignment vertical="center"/>
    </xf>
    <xf numFmtId="168" fontId="3" fillId="24" borderId="6" xfId="0" applyNumberFormat="1" applyFont="1" applyFill="1" applyBorder="1" applyAlignment="1">
      <alignment vertical="center"/>
    </xf>
    <xf numFmtId="168" fontId="3" fillId="24" borderId="23" xfId="0" applyNumberFormat="1" applyFont="1" applyFill="1" applyBorder="1" applyAlignment="1">
      <alignment vertical="center"/>
    </xf>
    <xf numFmtId="168" fontId="3" fillId="24" borderId="62" xfId="0" applyNumberFormat="1" applyFont="1" applyFill="1" applyBorder="1" applyAlignment="1">
      <alignment vertical="center"/>
    </xf>
    <xf numFmtId="168" fontId="3" fillId="24" borderId="0" xfId="0" applyNumberFormat="1" applyFont="1" applyFill="1" applyBorder="1" applyAlignment="1">
      <alignment vertical="center"/>
    </xf>
    <xf numFmtId="168" fontId="3" fillId="24" borderId="13" xfId="0" applyNumberFormat="1" applyFont="1" applyFill="1" applyBorder="1" applyAlignment="1">
      <alignment vertical="center"/>
    </xf>
    <xf numFmtId="168" fontId="3" fillId="24" borderId="21" xfId="0" applyNumberFormat="1" applyFont="1" applyFill="1" applyBorder="1" applyAlignment="1">
      <alignment vertical="center"/>
    </xf>
    <xf numFmtId="168" fontId="3" fillId="24" borderId="11" xfId="0" applyNumberFormat="1" applyFont="1" applyFill="1" applyBorder="1" applyAlignment="1">
      <alignment vertical="center"/>
    </xf>
    <xf numFmtId="168" fontId="3" fillId="24" borderId="14" xfId="0" applyNumberFormat="1" applyFont="1" applyFill="1" applyBorder="1" applyAlignment="1">
      <alignment vertical="center"/>
    </xf>
    <xf numFmtId="0" fontId="3" fillId="25" borderId="2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11" xfId="0" applyFont="1" applyFill="1" applyBorder="1" applyAlignment="1">
      <alignment horizontal="center" vertical="center"/>
    </xf>
    <xf numFmtId="0" fontId="5" fillId="30" borderId="64" xfId="0" applyFont="1" applyFill="1" applyBorder="1" applyAlignment="1">
      <alignment horizontal="center" wrapText="1"/>
    </xf>
    <xf numFmtId="0" fontId="5" fillId="30" borderId="15" xfId="0" applyFont="1" applyFill="1" applyBorder="1" applyAlignment="1">
      <alignment horizontal="center"/>
    </xf>
    <xf numFmtId="0" fontId="11" fillId="0" borderId="0" xfId="0" applyFont="1" applyBorder="1" applyAlignment="1">
      <alignment horizontal="left" vertical="center" wrapText="1"/>
    </xf>
    <xf numFmtId="0" fontId="3" fillId="30" borderId="39" xfId="0" applyFont="1" applyFill="1" applyBorder="1" applyAlignment="1">
      <alignment horizontal="center" vertical="center"/>
    </xf>
    <xf numFmtId="0" fontId="3" fillId="30" borderId="73"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74" xfId="0" applyFont="1" applyFill="1" applyBorder="1" applyAlignment="1">
      <alignment horizontal="center" vertical="center"/>
    </xf>
    <xf numFmtId="0" fontId="3" fillId="30" borderId="21" xfId="0" applyFont="1" applyFill="1" applyBorder="1" applyAlignment="1">
      <alignment horizontal="center" vertical="center"/>
    </xf>
    <xf numFmtId="0" fontId="3" fillId="30" borderId="28" xfId="0" applyFont="1" applyFill="1" applyBorder="1" applyAlignment="1">
      <alignment horizontal="center" vertical="center"/>
    </xf>
    <xf numFmtId="0" fontId="3" fillId="30" borderId="11" xfId="0" applyFont="1" applyFill="1" applyBorder="1" applyAlignment="1">
      <alignment horizontal="center" vertical="center"/>
    </xf>
    <xf numFmtId="0" fontId="5" fillId="29" borderId="77" xfId="0" applyFont="1" applyFill="1" applyBorder="1" applyAlignment="1">
      <alignment horizontal="center" vertical="center"/>
    </xf>
    <xf numFmtId="0" fontId="5" fillId="29" borderId="63" xfId="0" applyFont="1" applyFill="1" applyBorder="1" applyAlignment="1">
      <alignment horizontal="center" vertical="center"/>
    </xf>
    <xf numFmtId="0" fontId="5" fillId="29" borderId="26" xfId="0" applyFont="1" applyFill="1" applyBorder="1" applyAlignment="1">
      <alignment horizontal="center" vertical="center"/>
    </xf>
    <xf numFmtId="0" fontId="5" fillId="8" borderId="11" xfId="0" applyFont="1" applyFill="1" applyBorder="1" applyAlignment="1">
      <alignment horizontal="left" vertical="center"/>
    </xf>
    <xf numFmtId="0" fontId="5" fillId="29" borderId="63" xfId="0" applyFont="1" applyFill="1" applyBorder="1" applyAlignment="1">
      <alignment horizontal="left" vertical="center"/>
    </xf>
    <xf numFmtId="0" fontId="5" fillId="29" borderId="38" xfId="0" applyFont="1" applyFill="1" applyBorder="1" applyAlignment="1">
      <alignment horizontal="left" vertical="center"/>
    </xf>
    <xf numFmtId="0" fontId="5" fillId="2" borderId="13" xfId="0" applyFont="1" applyFill="1" applyBorder="1" applyAlignment="1">
      <alignment horizontal="left" vertical="center"/>
    </xf>
    <xf numFmtId="0" fontId="5" fillId="29" borderId="23" xfId="0" applyFont="1" applyFill="1" applyBorder="1" applyAlignment="1">
      <alignment horizontal="left" vertical="center"/>
    </xf>
    <xf numFmtId="0" fontId="5" fillId="8" borderId="23" xfId="0" applyFont="1" applyFill="1" applyBorder="1" applyAlignment="1">
      <alignment horizontal="left" vertical="center"/>
    </xf>
    <xf numFmtId="1" fontId="3" fillId="24" borderId="0" xfId="0" applyNumberFormat="1" applyFont="1" applyFill="1" applyBorder="1" applyAlignment="1">
      <alignment vertical="center"/>
    </xf>
    <xf numFmtId="1" fontId="3" fillId="24" borderId="13" xfId="0" applyNumberFormat="1" applyFont="1" applyFill="1" applyBorder="1" applyAlignment="1">
      <alignment vertical="center"/>
    </xf>
    <xf numFmtId="164" fontId="3" fillId="24" borderId="62" xfId="0" applyNumberFormat="1" applyFont="1" applyFill="1" applyBorder="1" applyAlignment="1">
      <alignment vertical="center"/>
    </xf>
    <xf numFmtId="164" fontId="3" fillId="24" borderId="23" xfId="0" applyNumberFormat="1" applyFont="1" applyFill="1" applyBorder="1" applyAlignment="1">
      <alignment vertical="center"/>
    </xf>
    <xf numFmtId="1" fontId="3" fillId="24" borderId="21" xfId="0" applyNumberFormat="1" applyFont="1" applyFill="1" applyBorder="1" applyAlignment="1">
      <alignment vertical="center"/>
    </xf>
    <xf numFmtId="164" fontId="3" fillId="24" borderId="0" xfId="0" applyNumberFormat="1" applyFont="1" applyFill="1" applyBorder="1" applyAlignment="1">
      <alignment vertical="center"/>
    </xf>
    <xf numFmtId="164" fontId="3" fillId="24" borderId="13" xfId="0" applyNumberFormat="1" applyFont="1" applyFill="1" applyBorder="1" applyAlignment="1">
      <alignment vertical="center"/>
    </xf>
    <xf numFmtId="168" fontId="3" fillId="24" borderId="41" xfId="0" applyNumberFormat="1" applyFont="1" applyFill="1" applyBorder="1" applyAlignment="1">
      <alignment vertical="center"/>
    </xf>
    <xf numFmtId="168" fontId="3" fillId="24" borderId="32" xfId="0" applyNumberFormat="1" applyFont="1" applyFill="1" applyBorder="1" applyAlignment="1">
      <alignment vertical="center"/>
    </xf>
    <xf numFmtId="0" fontId="5" fillId="24" borderId="0" xfId="0" applyFont="1" applyFill="1" applyBorder="1" applyAlignment="1">
      <alignment vertical="center"/>
    </xf>
    <xf numFmtId="0" fontId="5" fillId="24" borderId="13" xfId="0" applyFont="1" applyFill="1" applyBorder="1" applyAlignment="1">
      <alignment vertical="center"/>
    </xf>
    <xf numFmtId="0" fontId="5" fillId="24" borderId="21"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21" xfId="0" applyFont="1" applyFill="1" applyBorder="1" applyAlignment="1">
      <alignment horizontal="center" vertical="center" wrapText="1"/>
    </xf>
    <xf numFmtId="1" fontId="3" fillId="24" borderId="41" xfId="0" applyNumberFormat="1" applyFont="1" applyFill="1" applyBorder="1" applyAlignment="1">
      <alignment vertical="center"/>
    </xf>
    <xf numFmtId="1" fontId="3" fillId="24" borderId="32" xfId="0" applyNumberFormat="1" applyFont="1" applyFill="1" applyBorder="1" applyAlignment="1">
      <alignment vertical="center"/>
    </xf>
    <xf numFmtId="0" fontId="5" fillId="29" borderId="0" xfId="0" applyFont="1" applyFill="1" applyBorder="1" applyAlignment="1">
      <alignment horizontal="left" vertical="center" wrapText="1"/>
    </xf>
    <xf numFmtId="0" fontId="3" fillId="20" borderId="115" xfId="0" applyFont="1" applyFill="1" applyBorder="1" applyAlignment="1">
      <alignment horizontal="center" vertical="center"/>
    </xf>
    <xf numFmtId="0" fontId="3" fillId="20" borderId="118" xfId="0" applyFont="1" applyFill="1" applyBorder="1" applyAlignment="1">
      <alignment horizontal="center" vertical="center"/>
    </xf>
    <xf numFmtId="168" fontId="3" fillId="24" borderId="40" xfId="0" applyNumberFormat="1" applyFont="1" applyFill="1" applyBorder="1" applyAlignment="1">
      <alignment vertical="center"/>
    </xf>
    <xf numFmtId="0" fontId="5" fillId="8" borderId="0" xfId="0" applyFont="1" applyFill="1" applyBorder="1" applyAlignment="1">
      <alignment horizontal="left" vertical="center" wrapText="1"/>
    </xf>
    <xf numFmtId="164" fontId="3" fillId="24" borderId="21" xfId="0" applyNumberFormat="1" applyFont="1" applyFill="1" applyBorder="1" applyAlignment="1">
      <alignment vertical="center"/>
    </xf>
    <xf numFmtId="1" fontId="5" fillId="24" borderId="21" xfId="0" applyNumberFormat="1" applyFont="1" applyFill="1" applyBorder="1" applyAlignment="1">
      <alignment vertical="center"/>
    </xf>
    <xf numFmtId="1" fontId="5" fillId="24" borderId="13" xfId="0" applyNumberFormat="1" applyFont="1" applyFill="1" applyBorder="1" applyAlignment="1">
      <alignment vertical="center"/>
    </xf>
    <xf numFmtId="1" fontId="3" fillId="24" borderId="40" xfId="0" applyNumberFormat="1" applyFont="1" applyFill="1" applyBorder="1" applyAlignment="1">
      <alignment vertical="center"/>
    </xf>
    <xf numFmtId="164" fontId="3" fillId="24" borderId="6" xfId="0" applyNumberFormat="1" applyFont="1" applyFill="1" applyBorder="1" applyAlignment="1">
      <alignment vertical="center"/>
    </xf>
    <xf numFmtId="0" fontId="5" fillId="8" borderId="6" xfId="0" applyFont="1" applyFill="1" applyBorder="1" applyAlignment="1">
      <alignment horizontal="left" vertical="center" wrapText="1"/>
    </xf>
    <xf numFmtId="0" fontId="5" fillId="2" borderId="0" xfId="0" applyFont="1" applyFill="1" applyBorder="1" applyAlignment="1">
      <alignment horizontal="center" vertical="center"/>
    </xf>
    <xf numFmtId="0" fontId="11" fillId="0" borderId="0" xfId="0" applyFont="1" applyAlignment="1">
      <alignment horizontal="left" vertical="center"/>
    </xf>
    <xf numFmtId="0" fontId="11" fillId="8" borderId="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5" xfId="0" applyFont="1" applyFill="1" applyBorder="1" applyAlignment="1">
      <alignment horizontal="center" vertical="center"/>
    </xf>
    <xf numFmtId="0" fontId="5" fillId="20" borderId="71" xfId="0" applyFont="1" applyFill="1" applyBorder="1" applyAlignment="1">
      <alignment horizontal="center" vertical="center"/>
    </xf>
    <xf numFmtId="0" fontId="2" fillId="0" borderId="0" xfId="0" applyFont="1" applyAlignment="1">
      <alignment horizontal="left" vertical="center"/>
    </xf>
    <xf numFmtId="0" fontId="25" fillId="29" borderId="39" xfId="0" applyFont="1" applyFill="1" applyBorder="1" applyAlignment="1">
      <alignment horizontal="center" vertical="center" wrapText="1"/>
    </xf>
    <xf numFmtId="0" fontId="25" fillId="29" borderId="73"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3" xfId="0" applyFont="1" applyFill="1" applyBorder="1" applyAlignment="1">
      <alignment horizontal="center" vertical="center" wrapText="1"/>
    </xf>
    <xf numFmtId="0" fontId="25" fillId="29" borderId="74" xfId="0" applyFont="1" applyFill="1" applyBorder="1" applyAlignment="1">
      <alignment horizontal="center" vertical="center" wrapText="1"/>
    </xf>
    <xf numFmtId="0" fontId="25" fillId="29" borderId="21" xfId="0" applyFont="1" applyFill="1" applyBorder="1" applyAlignment="1">
      <alignment horizontal="center" vertical="center" wrapText="1"/>
    </xf>
    <xf numFmtId="0" fontId="25" fillId="29" borderId="28" xfId="0" applyFont="1" applyFill="1" applyBorder="1" applyAlignment="1">
      <alignment horizontal="center" vertical="center" wrapText="1"/>
    </xf>
    <xf numFmtId="0" fontId="25" fillId="29" borderId="11" xfId="0" applyFont="1" applyFill="1" applyBorder="1" applyAlignment="1">
      <alignment horizontal="center" vertical="center" wrapText="1"/>
    </xf>
    <xf numFmtId="0" fontId="25" fillId="29" borderId="0" xfId="0" applyFont="1" applyFill="1" applyBorder="1" applyAlignment="1">
      <alignment horizontal="center"/>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12" fillId="8" borderId="0" xfId="0" applyFont="1" applyFill="1" applyBorder="1" applyAlignment="1">
      <alignment vertical="center"/>
    </xf>
    <xf numFmtId="0" fontId="12" fillId="8" borderId="15" xfId="0" applyFont="1" applyFill="1" applyBorder="1" applyAlignment="1">
      <alignment vertical="center"/>
    </xf>
    <xf numFmtId="0" fontId="12" fillId="2" borderId="0" xfId="0" applyFont="1" applyFill="1" applyBorder="1" applyAlignment="1" applyProtection="1">
      <alignment vertical="center" wrapText="1"/>
      <protection locked="0"/>
    </xf>
    <xf numFmtId="0" fontId="12" fillId="2" borderId="15" xfId="0" applyFont="1" applyFill="1" applyBorder="1" applyAlignment="1" applyProtection="1">
      <alignment vertical="center" wrapText="1"/>
      <protection locked="0"/>
    </xf>
    <xf numFmtId="0" fontId="12" fillId="8" borderId="0" xfId="0" applyFont="1" applyFill="1" applyBorder="1" applyAlignment="1">
      <alignment vertical="center" wrapText="1"/>
    </xf>
    <xf numFmtId="0" fontId="12" fillId="8" borderId="15" xfId="0" applyFont="1" applyFill="1" applyBorder="1" applyAlignment="1">
      <alignment vertical="center" wrapText="1"/>
    </xf>
    <xf numFmtId="0" fontId="12" fillId="8" borderId="6" xfId="0" applyFont="1" applyFill="1" applyBorder="1" applyAlignment="1">
      <alignment vertical="center"/>
    </xf>
    <xf numFmtId="0" fontId="12" fillId="8" borderId="19" xfId="0" applyFont="1" applyFill="1" applyBorder="1" applyAlignment="1">
      <alignment vertical="center"/>
    </xf>
    <xf numFmtId="164" fontId="5" fillId="29" borderId="63" xfId="0" applyNumberFormat="1" applyFont="1" applyFill="1" applyBorder="1" applyAlignment="1">
      <alignment horizontal="left" vertical="center" wrapText="1"/>
    </xf>
    <xf numFmtId="164" fontId="5" fillId="29" borderId="38" xfId="0" applyNumberFormat="1" applyFont="1" applyFill="1" applyBorder="1" applyAlignment="1">
      <alignment horizontal="left" vertical="center" wrapText="1"/>
    </xf>
    <xf numFmtId="0" fontId="5" fillId="29" borderId="82" xfId="0" applyNumberFormat="1" applyFont="1" applyFill="1" applyBorder="1" applyAlignment="1">
      <alignment horizontal="left" vertical="center"/>
    </xf>
    <xf numFmtId="0" fontId="5" fillId="29" borderId="26" xfId="0" applyNumberFormat="1" applyFont="1" applyFill="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9" borderId="33" xfId="0" applyFont="1" applyFill="1" applyBorder="1" applyAlignment="1">
      <alignment horizontal="center" vertical="center"/>
    </xf>
    <xf numFmtId="0" fontId="3" fillId="8" borderId="0" xfId="0" applyFont="1" applyFill="1" applyBorder="1" applyAlignment="1">
      <alignment vertical="center"/>
    </xf>
    <xf numFmtId="0" fontId="3" fillId="8" borderId="15" xfId="0" applyFont="1" applyFill="1" applyBorder="1" applyAlignment="1">
      <alignment vertical="center"/>
    </xf>
    <xf numFmtId="0" fontId="3" fillId="8" borderId="6" xfId="0" applyFont="1" applyFill="1" applyBorder="1" applyAlignment="1">
      <alignment vertical="center"/>
    </xf>
    <xf numFmtId="0" fontId="3" fillId="8" borderId="19" xfId="0" applyFont="1" applyFill="1" applyBorder="1" applyAlignment="1">
      <alignment vertical="center"/>
    </xf>
    <xf numFmtId="0" fontId="5" fillId="0" borderId="0" xfId="0" applyFont="1" applyAlignment="1">
      <alignment horizontal="lef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horizontal="center" vertical="center"/>
    </xf>
    <xf numFmtId="0" fontId="0" fillId="29" borderId="39" xfId="0" applyFill="1" applyBorder="1" applyAlignment="1">
      <alignment/>
    </xf>
    <xf numFmtId="0" fontId="0" fillId="29" borderId="28" xfId="0" applyFill="1" applyBorder="1" applyAlignment="1">
      <alignment/>
    </xf>
    <xf numFmtId="0" fontId="22" fillId="0" borderId="0" xfId="0" applyFont="1" applyAlignment="1">
      <alignment horizontal="left"/>
    </xf>
    <xf numFmtId="169" fontId="12" fillId="8" borderId="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2" fillId="0" borderId="0" xfId="0" applyFont="1" applyAlignment="1">
      <alignment wrapText="1"/>
    </xf>
    <xf numFmtId="0" fontId="12" fillId="29" borderId="72" xfId="0" applyFont="1" applyFill="1" applyBorder="1" applyAlignment="1">
      <alignment horizontal="center" vertical="center"/>
    </xf>
    <xf numFmtId="0" fontId="12" fillId="29" borderId="17" xfId="0" applyFont="1" applyFill="1" applyBorder="1" applyAlignment="1">
      <alignment horizontal="center" vertical="center"/>
    </xf>
    <xf numFmtId="169" fontId="12" fillId="29" borderId="74" xfId="0" applyNumberFormat="1" applyFont="1" applyFill="1" applyBorder="1" applyAlignment="1">
      <alignment horizontal="center" vertical="center" wrapText="1"/>
    </xf>
    <xf numFmtId="169" fontId="12" fillId="29" borderId="28" xfId="0" applyNumberFormat="1" applyFont="1" applyFill="1" applyBorder="1" applyAlignment="1">
      <alignment horizontal="center" vertical="center" wrapText="1"/>
    </xf>
    <xf numFmtId="169" fontId="12" fillId="29" borderId="21" xfId="0" applyNumberFormat="1" applyFont="1" applyFill="1" applyBorder="1" applyAlignment="1">
      <alignment horizontal="center" vertical="center" wrapText="1"/>
    </xf>
    <xf numFmtId="169" fontId="12" fillId="29" borderId="11" xfId="0" applyNumberFormat="1" applyFont="1" applyFill="1" applyBorder="1" applyAlignment="1">
      <alignment horizontal="center" vertical="center" wrapText="1"/>
    </xf>
    <xf numFmtId="0" fontId="3" fillId="20" borderId="0" xfId="0" applyFont="1" applyFill="1" applyBorder="1" applyAlignment="1">
      <alignment horizontal="center" wrapText="1"/>
    </xf>
    <xf numFmtId="0" fontId="3" fillId="20" borderId="11" xfId="0" applyFont="1" applyFill="1" applyBorder="1" applyAlignment="1">
      <alignment horizontal="center" wrapText="1"/>
    </xf>
    <xf numFmtId="0" fontId="3" fillId="20" borderId="0" xfId="0" applyFont="1" applyFill="1" applyBorder="1" applyAlignment="1">
      <alignment horizontal="center" vertical="justify"/>
    </xf>
    <xf numFmtId="0" fontId="3" fillId="20" borderId="11" xfId="0" applyFont="1" applyFill="1" applyBorder="1" applyAlignment="1">
      <alignment horizontal="center" vertical="justify"/>
    </xf>
    <xf numFmtId="169" fontId="3" fillId="8" borderId="0" xfId="0" applyNumberFormat="1" applyFont="1" applyFill="1" applyBorder="1" applyAlignment="1">
      <alignment horizontal="center" vertical="center" wrapText="1"/>
    </xf>
    <xf numFmtId="0" fontId="3" fillId="8" borderId="0" xfId="0" applyFont="1" applyFill="1" applyBorder="1" applyAlignment="1">
      <alignment wrapText="1"/>
    </xf>
    <xf numFmtId="0" fontId="3" fillId="8" borderId="11" xfId="0" applyFont="1" applyFill="1" applyBorder="1" applyAlignment="1">
      <alignment wrapText="1"/>
    </xf>
    <xf numFmtId="164" fontId="3" fillId="20" borderId="0" xfId="0" applyNumberFormat="1" applyFont="1" applyFill="1" applyBorder="1" applyAlignment="1">
      <alignment horizontal="center" vertical="justify"/>
    </xf>
    <xf numFmtId="0" fontId="3" fillId="20" borderId="0" xfId="0" applyFont="1" applyFill="1" applyBorder="1" applyAlignment="1">
      <alignment horizontal="center"/>
    </xf>
    <xf numFmtId="169" fontId="3" fillId="8" borderId="0" xfId="0" applyNumberFormat="1" applyFont="1" applyFill="1" applyBorder="1" applyAlignment="1">
      <alignment horizontal="center" vertical="center"/>
    </xf>
    <xf numFmtId="169" fontId="3" fillId="8" borderId="11" xfId="0" applyNumberFormat="1" applyFont="1" applyFill="1" applyBorder="1" applyAlignment="1">
      <alignment horizontal="center" vertical="center"/>
    </xf>
    <xf numFmtId="169" fontId="3" fillId="20" borderId="0" xfId="0" applyNumberFormat="1" applyFont="1" applyFill="1" applyBorder="1" applyAlignment="1">
      <alignment horizontal="center" vertical="center"/>
    </xf>
    <xf numFmtId="0" fontId="3" fillId="20" borderId="21" xfId="0" applyFont="1" applyFill="1" applyBorder="1" applyAlignment="1">
      <alignment horizontal="center"/>
    </xf>
    <xf numFmtId="0" fontId="3" fillId="20" borderId="11" xfId="0" applyFont="1" applyFill="1" applyBorder="1" applyAlignment="1">
      <alignment horizontal="center"/>
    </xf>
    <xf numFmtId="164" fontId="3" fillId="8" borderId="71"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2" fillId="0" borderId="0" xfId="0" applyFont="1" applyAlignment="1">
      <alignment wrapText="1"/>
    </xf>
    <xf numFmtId="0" fontId="3" fillId="29" borderId="72" xfId="0" applyFont="1" applyFill="1" applyBorder="1" applyAlignment="1">
      <alignment horizontal="center" vertical="center"/>
    </xf>
    <xf numFmtId="0" fontId="3" fillId="29" borderId="17" xfId="0" applyFont="1" applyFill="1" applyBorder="1" applyAlignment="1">
      <alignment horizontal="center" vertical="center"/>
    </xf>
    <xf numFmtId="169" fontId="3" fillId="29" borderId="39"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21"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88"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Alignment="1">
      <alignment vertical="center" wrapText="1"/>
    </xf>
    <xf numFmtId="0" fontId="3" fillId="20" borderId="7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1" xfId="0" applyFont="1" applyFill="1" applyBorder="1" applyAlignment="1">
      <alignment horizontal="center" vertical="center"/>
    </xf>
    <xf numFmtId="0" fontId="3" fillId="20" borderId="11" xfId="0" applyFont="1" applyFill="1" applyBorder="1" applyAlignment="1">
      <alignment horizontal="center" vertical="center"/>
    </xf>
    <xf numFmtId="0" fontId="4" fillId="0" borderId="0" xfId="0" applyFont="1" applyFill="1" applyAlignment="1">
      <alignment wrapText="1"/>
    </xf>
    <xf numFmtId="0" fontId="20" fillId="0" borderId="0" xfId="0" applyFont="1" applyAlignment="1">
      <alignment/>
    </xf>
    <xf numFmtId="169" fontId="3" fillId="29" borderId="29" xfId="0" applyNumberFormat="1" applyFont="1" applyFill="1" applyBorder="1" applyAlignment="1">
      <alignment horizontal="left" vertical="center" wrapText="1"/>
    </xf>
    <xf numFmtId="169" fontId="3" fillId="29" borderId="16" xfId="0" applyNumberFormat="1" applyFont="1" applyFill="1" applyBorder="1" applyAlignment="1">
      <alignment horizontal="left" vertical="center" wrapText="1"/>
    </xf>
    <xf numFmtId="0" fontId="4" fillId="0" borderId="15" xfId="0" applyFont="1" applyFill="1" applyBorder="1" applyAlignment="1">
      <alignment wrapText="1"/>
    </xf>
    <xf numFmtId="0" fontId="20" fillId="0" borderId="0" xfId="0" applyFont="1" applyFill="1" applyAlignment="1">
      <alignment/>
    </xf>
    <xf numFmtId="169" fontId="3" fillId="8" borderId="71" xfId="0" applyNumberFormat="1" applyFont="1" applyFill="1" applyBorder="1" applyAlignment="1">
      <alignment horizontal="center" vertical="center"/>
    </xf>
    <xf numFmtId="0" fontId="3" fillId="29" borderId="72"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3" fillId="29" borderId="39"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28" xfId="0" applyFont="1" applyFill="1" applyBorder="1" applyAlignment="1">
      <alignment horizontal="center" vertical="center"/>
    </xf>
    <xf numFmtId="0" fontId="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29" borderId="63" xfId="0" applyFont="1" applyFill="1" applyBorder="1" applyAlignment="1">
      <alignment horizontal="center" vertical="center" wrapText="1"/>
    </xf>
    <xf numFmtId="0" fontId="3" fillId="29" borderId="38" xfId="0" applyFont="1" applyFill="1" applyBorder="1" applyAlignment="1">
      <alignment horizontal="center" vertical="center" wrapText="1"/>
    </xf>
    <xf numFmtId="0" fontId="3" fillId="29" borderId="74"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2" fillId="0" borderId="0" xfId="0" applyFont="1" applyBorder="1" applyAlignment="1">
      <alignment vertical="center" wrapText="1"/>
    </xf>
    <xf numFmtId="0" fontId="3" fillId="29" borderId="78"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4" fillId="0" borderId="0" xfId="0" applyFont="1" applyBorder="1" applyAlignment="1">
      <alignment vertical="center" wrapText="1"/>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169" fontId="3" fillId="29" borderId="21" xfId="55" applyNumberFormat="1" applyFont="1" applyFill="1" applyBorder="1" applyAlignment="1">
      <alignment horizontal="center" vertical="center" wrapText="1"/>
      <protection/>
    </xf>
    <xf numFmtId="0" fontId="3" fillId="29" borderId="72" xfId="55" applyFont="1" applyFill="1" applyBorder="1" applyAlignment="1">
      <alignment horizontal="center" vertical="center"/>
      <protection/>
    </xf>
    <xf numFmtId="0" fontId="3" fillId="29" borderId="17" xfId="55" applyFont="1" applyFill="1" applyBorder="1" applyAlignment="1">
      <alignment horizontal="center" vertical="center"/>
      <protection/>
    </xf>
    <xf numFmtId="169" fontId="3" fillId="29" borderId="39" xfId="55" applyNumberFormat="1" applyFont="1" applyFill="1" applyBorder="1" applyAlignment="1">
      <alignment horizontal="center" vertical="center" wrapText="1"/>
      <protection/>
    </xf>
    <xf numFmtId="169" fontId="3" fillId="29" borderId="0" xfId="55" applyNumberFormat="1" applyFont="1" applyFill="1" applyBorder="1" applyAlignment="1">
      <alignment horizontal="center" vertical="center" wrapText="1"/>
      <protection/>
    </xf>
    <xf numFmtId="169" fontId="3" fillId="29" borderId="74" xfId="55" applyNumberFormat="1" applyFont="1" applyFill="1" applyBorder="1" applyAlignment="1">
      <alignment horizontal="center" vertical="center" wrapText="1"/>
      <protection/>
    </xf>
    <xf numFmtId="169" fontId="3" fillId="29" borderId="28"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0" fontId="3" fillId="24" borderId="120" xfId="55" applyFont="1" applyFill="1" applyBorder="1" applyAlignment="1">
      <alignment/>
      <protection/>
    </xf>
    <xf numFmtId="0" fontId="3" fillId="24" borderId="121" xfId="55" applyFont="1" applyFill="1" applyBorder="1" applyAlignment="1">
      <alignment/>
      <protection/>
    </xf>
    <xf numFmtId="0" fontId="3" fillId="24" borderId="122" xfId="55" applyFont="1" applyFill="1" applyBorder="1" applyAlignment="1">
      <alignment/>
      <protection/>
    </xf>
    <xf numFmtId="169" fontId="3" fillId="8" borderId="74" xfId="55" applyNumberFormat="1" applyFont="1" applyFill="1" applyBorder="1" applyAlignment="1">
      <alignment horizontal="center" vertical="center" wrapText="1"/>
      <protection/>
    </xf>
    <xf numFmtId="169" fontId="3" fillId="8" borderId="39" xfId="55" applyNumberFormat="1" applyFont="1" applyFill="1" applyBorder="1" applyAlignment="1">
      <alignment horizontal="center" vertical="center" wrapText="1"/>
      <protection/>
    </xf>
    <xf numFmtId="169" fontId="3" fillId="8" borderId="73" xfId="55" applyNumberFormat="1" applyFont="1" applyFill="1" applyBorder="1" applyAlignment="1">
      <alignment horizontal="center" vertical="center" wrapText="1"/>
      <protection/>
    </xf>
    <xf numFmtId="169" fontId="3" fillId="8" borderId="21"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1" xfId="55" applyNumberFormat="1" applyFont="1" applyFill="1" applyBorder="1" applyAlignment="1">
      <alignment horizontal="center" vertical="center" wrapText="1"/>
      <protection/>
    </xf>
    <xf numFmtId="169" fontId="3" fillId="20" borderId="71" xfId="55" applyNumberFormat="1" applyFont="1" applyFill="1" applyBorder="1" applyAlignment="1">
      <alignment horizontal="center" vertical="center" wrapText="1"/>
      <protection/>
    </xf>
    <xf numFmtId="169" fontId="3" fillId="20" borderId="0" xfId="55" applyNumberFormat="1" applyFont="1" applyFill="1" applyBorder="1" applyAlignment="1">
      <alignment horizontal="center" vertical="center" wrapText="1"/>
      <protection/>
    </xf>
    <xf numFmtId="169" fontId="3" fillId="20" borderId="1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0" fontId="4" fillId="0" borderId="0" xfId="0" applyFont="1" applyBorder="1" applyAlignment="1">
      <alignment wrapText="1"/>
    </xf>
    <xf numFmtId="0" fontId="4" fillId="0" borderId="0" xfId="0" applyFont="1" applyBorder="1" applyAlignment="1">
      <alignment/>
    </xf>
    <xf numFmtId="169" fontId="3" fillId="20" borderId="71" xfId="0" applyNumberFormat="1" applyFont="1" applyFill="1" applyBorder="1" applyAlignment="1">
      <alignment horizontal="center" vertical="center" wrapText="1"/>
    </xf>
    <xf numFmtId="169" fontId="3" fillId="20" borderId="0" xfId="0" applyNumberFormat="1" applyFont="1" applyFill="1" applyBorder="1" applyAlignment="1">
      <alignment horizontal="center" vertical="center" wrapText="1"/>
    </xf>
    <xf numFmtId="169" fontId="3" fillId="20" borderId="11" xfId="0" applyNumberFormat="1" applyFont="1" applyFill="1" applyBorder="1" applyAlignment="1">
      <alignment horizontal="center" vertical="center" wrapText="1"/>
    </xf>
    <xf numFmtId="0" fontId="2" fillId="0" borderId="6" xfId="0" applyFont="1" applyBorder="1" applyAlignment="1">
      <alignment horizontal="left" wrapText="1"/>
    </xf>
    <xf numFmtId="0" fontId="3" fillId="29" borderId="78" xfId="0" applyFont="1" applyFill="1" applyBorder="1" applyAlignment="1">
      <alignment horizontal="center" vertical="center"/>
    </xf>
    <xf numFmtId="0" fontId="3" fillId="29" borderId="63" xfId="0" applyFont="1" applyFill="1" applyBorder="1" applyAlignment="1">
      <alignment horizontal="center" vertical="center"/>
    </xf>
    <xf numFmtId="169" fontId="3" fillId="29" borderId="39" xfId="0" applyNumberFormat="1" applyFont="1" applyFill="1" applyBorder="1" applyAlignment="1">
      <alignment horizontal="center" vertical="center" wrapText="1"/>
    </xf>
    <xf numFmtId="169" fontId="3" fillId="29" borderId="0"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29" borderId="39" xfId="0" applyFont="1" applyFill="1" applyBorder="1" applyAlignment="1">
      <alignment vertical="center"/>
    </xf>
    <xf numFmtId="0" fontId="3" fillId="29" borderId="74" xfId="0" applyFont="1" applyFill="1" applyBorder="1" applyAlignment="1">
      <alignment horizontal="center" vertical="center"/>
    </xf>
    <xf numFmtId="0" fontId="3" fillId="29" borderId="28" xfId="0" applyFont="1" applyFill="1" applyBorder="1" applyAlignment="1">
      <alignment vertical="center"/>
    </xf>
    <xf numFmtId="0" fontId="3" fillId="20" borderId="71" xfId="0" applyFont="1" applyFill="1" applyBorder="1" applyAlignment="1">
      <alignment horizontal="center" vertical="center" wrapText="1"/>
    </xf>
    <xf numFmtId="0" fontId="3" fillId="29" borderId="39" xfId="0" applyFont="1" applyFill="1" applyBorder="1" applyAlignment="1">
      <alignment horizontal="center"/>
    </xf>
    <xf numFmtId="0" fontId="3" fillId="29" borderId="74" xfId="0" applyFont="1" applyFill="1" applyBorder="1" applyAlignment="1">
      <alignment horizontal="center"/>
    </xf>
    <xf numFmtId="0" fontId="3" fillId="29" borderId="28" xfId="0" applyFont="1" applyFill="1" applyBorder="1" applyAlignment="1">
      <alignment horizont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D2_BeruflicheSchulen_Abbild_Tab"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66073127"/>
        <c:axId val="57787232"/>
      </c:barChart>
      <c:catAx>
        <c:axId val="66073127"/>
        <c:scaling>
          <c:orientation val="minMax"/>
        </c:scaling>
        <c:axPos val="b"/>
        <c:delete val="0"/>
        <c:numFmt formatCode="General" sourceLinked="1"/>
        <c:majorTickMark val="none"/>
        <c:minorTickMark val="none"/>
        <c:tickLblPos val="nextTo"/>
        <c:spPr>
          <a:ln w="3175">
            <a:solidFill>
              <a:srgbClr val="808080"/>
            </a:solidFill>
          </a:ln>
        </c:spPr>
        <c:crossAx val="57787232"/>
        <c:crosses val="autoZero"/>
        <c:auto val="1"/>
        <c:lblOffset val="100"/>
        <c:tickLblSkip val="1"/>
        <c:noMultiLvlLbl val="0"/>
      </c:catAx>
      <c:valAx>
        <c:axId val="57787232"/>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073127"/>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xdr:row>
      <xdr:rowOff>19050</xdr:rowOff>
    </xdr:from>
    <xdr:to>
      <xdr:col>20</xdr:col>
      <xdr:colOff>0</xdr:colOff>
      <xdr:row>26</xdr:row>
      <xdr:rowOff>133350</xdr:rowOff>
    </xdr:to>
    <xdr:graphicFrame>
      <xdr:nvGraphicFramePr>
        <xdr:cNvPr id="1" name="Diagramm 1"/>
        <xdr:cNvGraphicFramePr/>
      </xdr:nvGraphicFramePr>
      <xdr:xfrm>
        <a:off x="7743825" y="1847850"/>
        <a:ext cx="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485775</xdr:colOff>
      <xdr:row>36</xdr:row>
      <xdr:rowOff>28575</xdr:rowOff>
    </xdr:to>
    <xdr:pic>
      <xdr:nvPicPr>
        <xdr:cNvPr id="1" name="Picture 1"/>
        <xdr:cNvPicPr preferRelativeResize="1">
          <a:picLocks noChangeAspect="1"/>
        </xdr:cNvPicPr>
      </xdr:nvPicPr>
      <xdr:blipFill>
        <a:blip r:embed="rId1"/>
        <a:stretch>
          <a:fillRect/>
        </a:stretch>
      </xdr:blipFill>
      <xdr:spPr>
        <a:xfrm>
          <a:off x="0" y="381000"/>
          <a:ext cx="8105775"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82"/>
  <sheetViews>
    <sheetView tabSelected="1" zoomScalePageLayoutView="0" workbookViewId="0" topLeftCell="A1">
      <selection activeCell="A1" sqref="A1"/>
    </sheetView>
  </sheetViews>
  <sheetFormatPr defaultColWidth="11.421875" defaultRowHeight="15"/>
  <cols>
    <col min="1" max="1" width="19.7109375" style="16" customWidth="1"/>
    <col min="2" max="2" width="46.57421875" style="16" customWidth="1"/>
    <col min="3" max="3" width="88.140625" style="776" customWidth="1"/>
    <col min="4" max="16384" width="11.421875" style="16" customWidth="1"/>
  </cols>
  <sheetData>
    <row r="1" spans="1:3" ht="26.25" customHeight="1">
      <c r="A1" s="786" t="s">
        <v>394</v>
      </c>
      <c r="B1" s="121" t="s">
        <v>395</v>
      </c>
      <c r="C1" s="774" t="s">
        <v>393</v>
      </c>
    </row>
    <row r="2" spans="1:3" ht="42" customHeight="1">
      <c r="A2" s="1042" t="s">
        <v>443</v>
      </c>
      <c r="B2" s="1040" t="s">
        <v>444</v>
      </c>
      <c r="C2" s="775" t="s">
        <v>200</v>
      </c>
    </row>
    <row r="3" spans="1:3" ht="42" customHeight="1">
      <c r="A3" s="1043"/>
      <c r="B3" s="1040"/>
      <c r="C3" s="775" t="s">
        <v>201</v>
      </c>
    </row>
    <row r="4" spans="1:3" ht="42" customHeight="1">
      <c r="A4" s="1043"/>
      <c r="B4" s="1040"/>
      <c r="C4" s="775" t="s">
        <v>704</v>
      </c>
    </row>
    <row r="5" spans="1:3" ht="6" customHeight="1">
      <c r="A5" s="1043"/>
      <c r="B5" s="787"/>
      <c r="C5" s="788"/>
    </row>
    <row r="6" spans="1:3" ht="42" customHeight="1">
      <c r="A6" s="1043"/>
      <c r="B6" s="143" t="s">
        <v>708</v>
      </c>
      <c r="C6" s="775" t="s">
        <v>202</v>
      </c>
    </row>
    <row r="7" spans="1:3" ht="42" customHeight="1">
      <c r="A7" s="1043"/>
      <c r="B7" s="143"/>
      <c r="C7" s="775" t="s">
        <v>707</v>
      </c>
    </row>
    <row r="8" spans="1:3" ht="6" customHeight="1">
      <c r="A8" s="1043"/>
      <c r="B8" s="789"/>
      <c r="C8" s="788"/>
    </row>
    <row r="9" spans="1:3" ht="31.5" customHeight="1">
      <c r="A9" s="1043"/>
      <c r="B9" s="143" t="s">
        <v>517</v>
      </c>
      <c r="C9" s="775" t="s">
        <v>705</v>
      </c>
    </row>
    <row r="10" spans="1:3" s="180" customFormat="1" ht="12" customHeight="1">
      <c r="A10" s="182"/>
      <c r="B10" s="181"/>
      <c r="C10" s="775"/>
    </row>
    <row r="11" spans="1:3" ht="42" customHeight="1">
      <c r="A11" s="1039" t="s">
        <v>545</v>
      </c>
      <c r="B11" s="1037" t="s">
        <v>389</v>
      </c>
      <c r="C11" s="775" t="s">
        <v>566</v>
      </c>
    </row>
    <row r="12" spans="1:3" ht="42" customHeight="1">
      <c r="A12" s="1036"/>
      <c r="B12" s="1038"/>
      <c r="C12" s="775" t="s">
        <v>567</v>
      </c>
    </row>
    <row r="13" spans="1:3" ht="42" customHeight="1">
      <c r="A13" s="1036"/>
      <c r="B13" s="1038"/>
      <c r="C13" s="775" t="s">
        <v>619</v>
      </c>
    </row>
    <row r="14" spans="1:3" ht="42" customHeight="1">
      <c r="A14" s="1036"/>
      <c r="B14" s="1038"/>
      <c r="C14" s="775" t="s">
        <v>568</v>
      </c>
    </row>
    <row r="15" spans="1:3" s="189" customFormat="1" ht="42" customHeight="1">
      <c r="A15" s="1036"/>
      <c r="B15" s="1038"/>
      <c r="C15" s="775" t="s">
        <v>569</v>
      </c>
    </row>
    <row r="16" spans="1:3" ht="42" customHeight="1">
      <c r="A16" s="1036"/>
      <c r="B16" s="1038"/>
      <c r="C16" s="775" t="s">
        <v>620</v>
      </c>
    </row>
    <row r="17" spans="1:3" ht="42" customHeight="1">
      <c r="A17" s="1036"/>
      <c r="B17" s="1038"/>
      <c r="C17" s="775" t="s">
        <v>571</v>
      </c>
    </row>
    <row r="18" spans="1:3" ht="42" customHeight="1">
      <c r="A18" s="1036"/>
      <c r="B18" s="1038"/>
      <c r="C18" s="775" t="s">
        <v>572</v>
      </c>
    </row>
    <row r="19" spans="1:3" ht="42" customHeight="1">
      <c r="A19" s="1036"/>
      <c r="B19" s="1038"/>
      <c r="C19" s="775" t="s">
        <v>573</v>
      </c>
    </row>
    <row r="20" spans="1:3" ht="42" customHeight="1">
      <c r="A20" s="1036"/>
      <c r="B20" s="1038"/>
      <c r="C20" s="775" t="s">
        <v>574</v>
      </c>
    </row>
    <row r="21" spans="1:3" ht="42" customHeight="1">
      <c r="A21" s="1036"/>
      <c r="B21" s="1038"/>
      <c r="C21" s="775" t="s">
        <v>575</v>
      </c>
    </row>
    <row r="22" spans="1:3" ht="6" customHeight="1">
      <c r="A22" s="1036"/>
      <c r="B22" s="780"/>
      <c r="C22" s="788"/>
    </row>
    <row r="23" spans="1:3" ht="42" customHeight="1">
      <c r="A23" s="1036"/>
      <c r="B23" s="1038" t="s">
        <v>390</v>
      </c>
      <c r="C23" s="775" t="s">
        <v>603</v>
      </c>
    </row>
    <row r="24" spans="1:3" ht="42" customHeight="1">
      <c r="A24" s="1036"/>
      <c r="B24" s="1038"/>
      <c r="C24" s="775" t="s">
        <v>604</v>
      </c>
    </row>
    <row r="25" spans="1:3" ht="42" customHeight="1">
      <c r="A25" s="1036"/>
      <c r="B25" s="1038"/>
      <c r="C25" s="775" t="s">
        <v>605</v>
      </c>
    </row>
    <row r="26" spans="1:3" ht="42" customHeight="1">
      <c r="A26" s="1036"/>
      <c r="B26" s="1038"/>
      <c r="C26" s="775" t="s">
        <v>710</v>
      </c>
    </row>
    <row r="27" spans="1:3" ht="42" customHeight="1">
      <c r="A27" s="1036"/>
      <c r="B27" s="1038"/>
      <c r="C27" s="775" t="s">
        <v>715</v>
      </c>
    </row>
    <row r="28" spans="1:3" ht="42" customHeight="1">
      <c r="A28" s="1036"/>
      <c r="B28" s="1038"/>
      <c r="C28" s="775" t="s">
        <v>714</v>
      </c>
    </row>
    <row r="29" spans="1:3" ht="42" customHeight="1">
      <c r="A29" s="1036"/>
      <c r="B29" s="1038"/>
      <c r="C29" s="775" t="s">
        <v>713</v>
      </c>
    </row>
    <row r="30" spans="1:3" ht="42" customHeight="1">
      <c r="A30" s="1036"/>
      <c r="B30" s="1038"/>
      <c r="C30" s="775" t="s">
        <v>712</v>
      </c>
    </row>
    <row r="31" spans="1:3" ht="42" customHeight="1">
      <c r="A31" s="790"/>
      <c r="B31" s="197"/>
      <c r="C31" s="775" t="s">
        <v>711</v>
      </c>
    </row>
    <row r="32" s="180" customFormat="1" ht="12" customHeight="1">
      <c r="C32" s="776"/>
    </row>
    <row r="33" spans="1:3" ht="42" customHeight="1">
      <c r="A33" s="1039" t="s">
        <v>392</v>
      </c>
      <c r="B33" s="1037" t="s">
        <v>391</v>
      </c>
      <c r="C33" s="775" t="s">
        <v>722</v>
      </c>
    </row>
    <row r="34" spans="1:3" ht="42" customHeight="1">
      <c r="A34" s="1036"/>
      <c r="B34" s="1038"/>
      <c r="C34" s="775" t="s">
        <v>117</v>
      </c>
    </row>
    <row r="35" spans="1:3" ht="42" customHeight="1">
      <c r="A35" s="1036"/>
      <c r="B35" s="1038"/>
      <c r="C35" s="775" t="s">
        <v>723</v>
      </c>
    </row>
    <row r="36" spans="1:3" ht="42" customHeight="1">
      <c r="A36" s="1036"/>
      <c r="B36" s="1038"/>
      <c r="C36" s="775" t="s">
        <v>726</v>
      </c>
    </row>
    <row r="37" spans="1:3" ht="42" customHeight="1">
      <c r="A37" s="1036"/>
      <c r="B37" s="1038"/>
      <c r="C37" s="775" t="s">
        <v>725</v>
      </c>
    </row>
    <row r="38" spans="1:3" ht="6" customHeight="1">
      <c r="A38" s="1036"/>
      <c r="B38" s="780"/>
      <c r="C38" s="791"/>
    </row>
    <row r="39" spans="1:3" ht="42" customHeight="1">
      <c r="A39" s="1036"/>
      <c r="B39" s="1035" t="s">
        <v>538</v>
      </c>
      <c r="C39" s="775" t="s">
        <v>617</v>
      </c>
    </row>
    <row r="40" spans="1:3" ht="42" customHeight="1">
      <c r="A40" s="1036"/>
      <c r="B40" s="1035"/>
      <c r="C40" s="775" t="s">
        <v>616</v>
      </c>
    </row>
    <row r="41" spans="1:3" ht="42" customHeight="1">
      <c r="A41" s="1036"/>
      <c r="B41" s="1035"/>
      <c r="C41" s="775" t="s">
        <v>615</v>
      </c>
    </row>
    <row r="42" spans="1:3" ht="42" customHeight="1">
      <c r="A42" s="1036"/>
      <c r="B42" s="1035"/>
      <c r="C42" s="775" t="s">
        <v>618</v>
      </c>
    </row>
    <row r="43" spans="1:3" ht="6" customHeight="1">
      <c r="A43" s="1036"/>
      <c r="B43" s="780"/>
      <c r="C43" s="791"/>
    </row>
    <row r="44" spans="1:3" ht="42" customHeight="1">
      <c r="A44" s="1036"/>
      <c r="B44" s="1041" t="s">
        <v>544</v>
      </c>
      <c r="C44" s="775" t="s">
        <v>728</v>
      </c>
    </row>
    <row r="45" spans="1:3" ht="42" customHeight="1">
      <c r="A45" s="1036"/>
      <c r="B45" s="1035"/>
      <c r="C45" s="775" t="s">
        <v>727</v>
      </c>
    </row>
    <row r="46" spans="1:3" ht="6" customHeight="1">
      <c r="A46" s="1036"/>
      <c r="B46" s="780"/>
      <c r="C46" s="791"/>
    </row>
    <row r="47" spans="1:3" ht="42" customHeight="1">
      <c r="A47" s="1036"/>
      <c r="B47" s="1035" t="s">
        <v>730</v>
      </c>
      <c r="C47" s="775" t="s">
        <v>721</v>
      </c>
    </row>
    <row r="48" spans="1:3" ht="42" customHeight="1">
      <c r="A48" s="1036"/>
      <c r="B48" s="1035"/>
      <c r="C48" s="775" t="s">
        <v>658</v>
      </c>
    </row>
    <row r="49" spans="1:3" ht="42" customHeight="1">
      <c r="A49" s="1036"/>
      <c r="B49" s="1035"/>
      <c r="C49" s="775" t="s">
        <v>669</v>
      </c>
    </row>
    <row r="50" spans="1:3" ht="42" customHeight="1">
      <c r="A50" s="1036"/>
      <c r="B50" s="1035"/>
      <c r="C50" s="775" t="s">
        <v>677</v>
      </c>
    </row>
    <row r="51" spans="1:3" ht="42" customHeight="1">
      <c r="A51" s="1036"/>
      <c r="B51" s="1035"/>
      <c r="C51" s="775" t="s">
        <v>696</v>
      </c>
    </row>
    <row r="52" spans="1:3" ht="42" customHeight="1">
      <c r="A52" s="1036"/>
      <c r="B52" s="1035"/>
      <c r="C52" s="775" t="s">
        <v>729</v>
      </c>
    </row>
    <row r="53" spans="1:3" ht="42" customHeight="1">
      <c r="A53" s="1036"/>
      <c r="B53" s="1035"/>
      <c r="C53" s="775" t="s">
        <v>702</v>
      </c>
    </row>
    <row r="54" spans="1:3" ht="42" customHeight="1">
      <c r="A54" s="1036"/>
      <c r="B54" s="1035"/>
      <c r="C54" s="775" t="s">
        <v>703</v>
      </c>
    </row>
    <row r="55" spans="1:3" ht="6" customHeight="1">
      <c r="A55" s="790"/>
      <c r="B55" s="780"/>
      <c r="C55" s="791"/>
    </row>
    <row r="56" spans="1:3" ht="42" customHeight="1">
      <c r="A56" s="790"/>
      <c r="B56" s="446" t="s">
        <v>141</v>
      </c>
      <c r="C56" s="775" t="s">
        <v>140</v>
      </c>
    </row>
    <row r="57" spans="1:3" s="180" customFormat="1" ht="9.75" customHeight="1">
      <c r="A57" s="261"/>
      <c r="C57" s="776"/>
    </row>
    <row r="58" spans="1:3" ht="42" customHeight="1">
      <c r="A58" s="1036" t="s">
        <v>199</v>
      </c>
      <c r="B58" s="1035" t="s">
        <v>73</v>
      </c>
      <c r="C58" s="775" t="s">
        <v>731</v>
      </c>
    </row>
    <row r="59" spans="1:3" ht="42" customHeight="1">
      <c r="A59" s="1036"/>
      <c r="B59" s="1035"/>
      <c r="C59" s="775" t="s">
        <v>733</v>
      </c>
    </row>
    <row r="60" spans="1:3" ht="42" customHeight="1">
      <c r="A60" s="1036"/>
      <c r="B60" s="1035"/>
      <c r="C60" s="775" t="s">
        <v>744</v>
      </c>
    </row>
    <row r="61" spans="1:3" ht="42" customHeight="1">
      <c r="A61" s="1036"/>
      <c r="B61" s="1035"/>
      <c r="C61" s="775" t="s">
        <v>754</v>
      </c>
    </row>
    <row r="62" spans="1:3" ht="42" customHeight="1">
      <c r="A62" s="1036"/>
      <c r="B62" s="1035"/>
      <c r="C62" s="775" t="s">
        <v>71</v>
      </c>
    </row>
    <row r="63" spans="1:3" ht="42" customHeight="1">
      <c r="A63" s="1036"/>
      <c r="B63" s="1035"/>
      <c r="C63" s="775" t="s">
        <v>70</v>
      </c>
    </row>
    <row r="64" spans="1:3" ht="42" customHeight="1">
      <c r="A64" s="1036"/>
      <c r="B64" s="1035"/>
      <c r="C64" s="775" t="s">
        <v>772</v>
      </c>
    </row>
    <row r="65" spans="1:3" ht="42" customHeight="1">
      <c r="A65" s="1036"/>
      <c r="B65" s="1035"/>
      <c r="C65" s="775" t="s">
        <v>777</v>
      </c>
    </row>
    <row r="66" spans="1:3" ht="42" customHeight="1">
      <c r="A66" s="1036"/>
      <c r="B66" s="1035"/>
      <c r="C66" s="775" t="s">
        <v>790</v>
      </c>
    </row>
    <row r="67" spans="1:3" ht="42" customHeight="1">
      <c r="A67" s="1036"/>
      <c r="B67" s="1035"/>
      <c r="C67" s="775" t="s">
        <v>72</v>
      </c>
    </row>
    <row r="68" spans="1:3" s="151" customFormat="1" ht="9.75" customHeight="1">
      <c r="A68" s="1036"/>
      <c r="B68" s="780"/>
      <c r="C68" s="791"/>
    </row>
    <row r="69" spans="1:3" ht="42" customHeight="1">
      <c r="A69" s="1036"/>
      <c r="B69" s="1035" t="s">
        <v>74</v>
      </c>
      <c r="C69" s="775" t="s">
        <v>797</v>
      </c>
    </row>
    <row r="70" spans="1:3" ht="42" customHeight="1">
      <c r="A70" s="1036"/>
      <c r="B70" s="1035"/>
      <c r="C70" s="775" t="s">
        <v>811</v>
      </c>
    </row>
    <row r="71" spans="1:3" ht="42" customHeight="1">
      <c r="A71" s="1036"/>
      <c r="B71" s="1035"/>
      <c r="C71" s="775" t="s">
        <v>34</v>
      </c>
    </row>
    <row r="72" spans="1:3" ht="42" customHeight="1">
      <c r="A72" s="1036"/>
      <c r="B72" s="1035"/>
      <c r="C72" s="775" t="s">
        <v>43</v>
      </c>
    </row>
    <row r="73" spans="1:3" ht="42" customHeight="1">
      <c r="A73" s="1036"/>
      <c r="B73" s="1035"/>
      <c r="C73" s="775" t="s">
        <v>61</v>
      </c>
    </row>
    <row r="74" ht="12.75">
      <c r="C74" s="777"/>
    </row>
    <row r="75" ht="12.75">
      <c r="C75" s="777"/>
    </row>
    <row r="76" ht="12.75">
      <c r="C76" s="777"/>
    </row>
    <row r="77" ht="12.75">
      <c r="C77" s="777"/>
    </row>
    <row r="78" ht="12.75">
      <c r="C78" s="777"/>
    </row>
    <row r="79" ht="12.75">
      <c r="C79" s="777"/>
    </row>
    <row r="80" ht="12.75">
      <c r="C80" s="777"/>
    </row>
    <row r="81" ht="12.75">
      <c r="C81" s="777"/>
    </row>
    <row r="82" ht="12.75">
      <c r="C82" s="777"/>
    </row>
    <row r="83" ht="12.75">
      <c r="C83" s="777"/>
    </row>
    <row r="84" ht="12.75">
      <c r="C84" s="777"/>
    </row>
    <row r="85" ht="12.75">
      <c r="C85" s="777"/>
    </row>
    <row r="86" ht="12.75">
      <c r="C86" s="777"/>
    </row>
    <row r="87" ht="12.75">
      <c r="C87" s="777"/>
    </row>
    <row r="88" ht="12.75">
      <c r="C88" s="777"/>
    </row>
    <row r="89" ht="12.75">
      <c r="C89" s="777"/>
    </row>
    <row r="90" ht="12.75">
      <c r="C90" s="777"/>
    </row>
    <row r="91" ht="12.75">
      <c r="C91" s="777"/>
    </row>
    <row r="92" ht="12.75">
      <c r="C92" s="777"/>
    </row>
    <row r="93" ht="12.75">
      <c r="C93" s="777"/>
    </row>
    <row r="94" ht="12.75">
      <c r="C94" s="777"/>
    </row>
    <row r="95" ht="12.75">
      <c r="C95" s="777"/>
    </row>
    <row r="96" ht="12.75">
      <c r="C96" s="777"/>
    </row>
    <row r="97" ht="12.75">
      <c r="C97" s="777"/>
    </row>
    <row r="98" ht="12.75">
      <c r="C98" s="777"/>
    </row>
    <row r="99" ht="12.75">
      <c r="C99" s="777"/>
    </row>
    <row r="100" ht="12.75">
      <c r="C100" s="777"/>
    </row>
    <row r="101" ht="12.75">
      <c r="C101" s="777"/>
    </row>
    <row r="102" ht="12.75">
      <c r="C102" s="777"/>
    </row>
    <row r="103" ht="12.75">
      <c r="C103" s="777"/>
    </row>
    <row r="104" ht="12.75">
      <c r="C104" s="777"/>
    </row>
    <row r="105" ht="12.75">
      <c r="C105" s="777"/>
    </row>
    <row r="106" ht="12.75">
      <c r="C106" s="777"/>
    </row>
    <row r="107" ht="12.75">
      <c r="C107" s="777"/>
    </row>
    <row r="108" ht="12.75">
      <c r="C108" s="777"/>
    </row>
    <row r="109" ht="12.75">
      <c r="C109" s="777"/>
    </row>
    <row r="110" ht="12.75">
      <c r="C110" s="777"/>
    </row>
    <row r="111" ht="12.75">
      <c r="C111" s="777"/>
    </row>
    <row r="112" ht="12.75">
      <c r="C112" s="777"/>
    </row>
    <row r="113" ht="12.75">
      <c r="C113" s="777"/>
    </row>
    <row r="114" ht="12.75">
      <c r="C114" s="777"/>
    </row>
    <row r="115" ht="12.75">
      <c r="C115" s="777"/>
    </row>
    <row r="116" ht="12.75">
      <c r="C116" s="777"/>
    </row>
    <row r="117" ht="12.75">
      <c r="C117" s="777"/>
    </row>
    <row r="118" ht="12.75">
      <c r="C118" s="777"/>
    </row>
    <row r="119" ht="12.75">
      <c r="C119" s="777"/>
    </row>
    <row r="120" ht="12.75">
      <c r="C120" s="777"/>
    </row>
    <row r="121" ht="12.75">
      <c r="C121" s="777"/>
    </row>
    <row r="122" ht="12.75">
      <c r="C122" s="777"/>
    </row>
    <row r="123" ht="12.75">
      <c r="C123" s="777"/>
    </row>
    <row r="124" ht="12.75">
      <c r="C124" s="777"/>
    </row>
    <row r="125" ht="12.75">
      <c r="C125" s="777"/>
    </row>
    <row r="126" ht="12.75">
      <c r="C126" s="777"/>
    </row>
    <row r="127" ht="12.75">
      <c r="C127" s="777"/>
    </row>
    <row r="128" ht="12.75">
      <c r="C128" s="777"/>
    </row>
    <row r="129" ht="12.75">
      <c r="C129" s="777"/>
    </row>
    <row r="130" ht="12.75">
      <c r="C130" s="777"/>
    </row>
    <row r="131" ht="12.75">
      <c r="C131" s="777"/>
    </row>
    <row r="132" ht="12.75">
      <c r="C132" s="777"/>
    </row>
    <row r="133" ht="12.75">
      <c r="C133" s="777"/>
    </row>
    <row r="134" ht="12.75">
      <c r="C134" s="777"/>
    </row>
    <row r="135" ht="12.75">
      <c r="C135" s="777"/>
    </row>
    <row r="136" ht="12.75">
      <c r="C136" s="777"/>
    </row>
    <row r="137" ht="12.75">
      <c r="C137" s="777"/>
    </row>
    <row r="138" ht="12.75">
      <c r="C138" s="777"/>
    </row>
    <row r="139" ht="12.75">
      <c r="C139" s="777"/>
    </row>
    <row r="140" ht="12.75">
      <c r="C140" s="777"/>
    </row>
    <row r="141" ht="12.75">
      <c r="C141" s="777"/>
    </row>
    <row r="142" ht="12.75">
      <c r="C142" s="777"/>
    </row>
    <row r="143" ht="12.75">
      <c r="C143" s="777"/>
    </row>
    <row r="144" ht="12.75">
      <c r="C144" s="777"/>
    </row>
    <row r="145" ht="12.75">
      <c r="C145" s="777"/>
    </row>
    <row r="146" ht="12.75">
      <c r="C146" s="777"/>
    </row>
    <row r="147" ht="12.75">
      <c r="C147" s="777"/>
    </row>
    <row r="148" ht="12.75">
      <c r="C148" s="777"/>
    </row>
    <row r="149" ht="12.75">
      <c r="C149" s="777"/>
    </row>
    <row r="150" ht="12.75">
      <c r="C150" s="777"/>
    </row>
    <row r="151" ht="12.75">
      <c r="C151" s="777"/>
    </row>
    <row r="152" ht="12.75">
      <c r="C152" s="777"/>
    </row>
    <row r="153" ht="12.75">
      <c r="C153" s="777"/>
    </row>
    <row r="154" ht="12.75">
      <c r="C154" s="777"/>
    </row>
    <row r="155" ht="12.75">
      <c r="C155" s="777"/>
    </row>
    <row r="156" ht="12.75">
      <c r="C156" s="777"/>
    </row>
    <row r="157" ht="12.75">
      <c r="C157" s="777"/>
    </row>
    <row r="158" ht="12.75">
      <c r="C158" s="777"/>
    </row>
    <row r="159" ht="12.75">
      <c r="C159" s="777"/>
    </row>
    <row r="160" ht="12.75">
      <c r="C160" s="777"/>
    </row>
    <row r="161" ht="12.75">
      <c r="C161" s="777"/>
    </row>
    <row r="162" ht="12.75">
      <c r="C162" s="777"/>
    </row>
    <row r="163" ht="12.75">
      <c r="C163" s="777"/>
    </row>
    <row r="164" ht="12.75">
      <c r="C164" s="777"/>
    </row>
    <row r="165" ht="12.75">
      <c r="C165" s="777"/>
    </row>
    <row r="166" ht="12.75">
      <c r="C166" s="777"/>
    </row>
    <row r="167" ht="12.75">
      <c r="C167" s="777"/>
    </row>
    <row r="168" ht="12.75">
      <c r="C168" s="777"/>
    </row>
    <row r="169" ht="12.75">
      <c r="C169" s="777"/>
    </row>
    <row r="170" ht="12.75">
      <c r="C170" s="777"/>
    </row>
    <row r="171" ht="12.75">
      <c r="C171" s="777"/>
    </row>
    <row r="172" ht="12.75">
      <c r="C172" s="777"/>
    </row>
    <row r="173" ht="12.75">
      <c r="C173" s="777"/>
    </row>
    <row r="174" ht="12.75">
      <c r="C174" s="777"/>
    </row>
    <row r="175" ht="12.75">
      <c r="C175" s="777"/>
    </row>
    <row r="176" ht="12.75">
      <c r="C176" s="777"/>
    </row>
    <row r="177" ht="12.75">
      <c r="C177" s="777"/>
    </row>
    <row r="178" ht="12.75">
      <c r="C178" s="777"/>
    </row>
    <row r="179" ht="12.75">
      <c r="C179" s="777"/>
    </row>
    <row r="180" ht="12.75">
      <c r="C180" s="777"/>
    </row>
    <row r="181" ht="12.75">
      <c r="C181" s="777"/>
    </row>
    <row r="182" ht="12.75">
      <c r="C182" s="777"/>
    </row>
    <row r="183" ht="12.75">
      <c r="C183" s="777"/>
    </row>
    <row r="184" ht="12.75">
      <c r="C184" s="777"/>
    </row>
    <row r="185" ht="12.75">
      <c r="C185" s="777"/>
    </row>
    <row r="186" ht="12.75">
      <c r="C186" s="777"/>
    </row>
    <row r="187" ht="12.75">
      <c r="C187" s="777"/>
    </row>
    <row r="188" ht="12.75">
      <c r="C188" s="777"/>
    </row>
    <row r="189" ht="12.75">
      <c r="C189" s="777"/>
    </row>
    <row r="190" ht="12.75">
      <c r="C190" s="777"/>
    </row>
    <row r="191" ht="12.75">
      <c r="C191" s="777"/>
    </row>
    <row r="192" ht="12.75">
      <c r="C192" s="777"/>
    </row>
    <row r="193" ht="12.75">
      <c r="C193" s="777"/>
    </row>
    <row r="194" ht="12.75">
      <c r="C194" s="777"/>
    </row>
    <row r="195" ht="12.75">
      <c r="C195" s="777"/>
    </row>
    <row r="196" ht="12.75">
      <c r="C196" s="777"/>
    </row>
    <row r="197" ht="12.75">
      <c r="C197" s="777"/>
    </row>
    <row r="198" ht="12.75">
      <c r="C198" s="777"/>
    </row>
    <row r="199" ht="12.75">
      <c r="C199" s="777"/>
    </row>
    <row r="200" ht="12.75">
      <c r="C200" s="777"/>
    </row>
    <row r="201" ht="12.75">
      <c r="C201" s="777"/>
    </row>
    <row r="202" ht="12.75">
      <c r="C202" s="777"/>
    </row>
    <row r="203" ht="12.75">
      <c r="C203" s="777"/>
    </row>
    <row r="204" ht="12.75">
      <c r="C204" s="777"/>
    </row>
    <row r="205" ht="12.75">
      <c r="C205" s="777"/>
    </row>
    <row r="206" ht="12.75">
      <c r="C206" s="777"/>
    </row>
    <row r="207" ht="12.75">
      <c r="C207" s="777"/>
    </row>
    <row r="208" ht="12.75">
      <c r="C208" s="777"/>
    </row>
    <row r="209" ht="12.75">
      <c r="C209" s="777"/>
    </row>
    <row r="210" ht="12.75">
      <c r="C210" s="777"/>
    </row>
    <row r="211" ht="12.75">
      <c r="C211" s="777"/>
    </row>
    <row r="212" ht="12.75">
      <c r="C212" s="777"/>
    </row>
    <row r="213" ht="12.75">
      <c r="C213" s="777"/>
    </row>
    <row r="214" ht="12.75">
      <c r="C214" s="777"/>
    </row>
    <row r="215" ht="12.75">
      <c r="C215" s="777"/>
    </row>
    <row r="216" ht="12.75">
      <c r="C216" s="777"/>
    </row>
    <row r="217" ht="12.75">
      <c r="C217" s="777"/>
    </row>
    <row r="218" ht="12.75">
      <c r="C218" s="777"/>
    </row>
    <row r="219" ht="12.75">
      <c r="C219" s="777"/>
    </row>
    <row r="220" ht="12.75">
      <c r="C220" s="777"/>
    </row>
    <row r="221" ht="12.75">
      <c r="C221" s="777"/>
    </row>
    <row r="222" ht="12.75">
      <c r="C222" s="777"/>
    </row>
    <row r="223" ht="12.75">
      <c r="C223" s="777"/>
    </row>
    <row r="224" ht="12.75">
      <c r="C224" s="777"/>
    </row>
    <row r="225" ht="12.75">
      <c r="C225" s="777"/>
    </row>
    <row r="226" ht="12.75">
      <c r="C226" s="777"/>
    </row>
    <row r="227" ht="12.75">
      <c r="C227" s="777"/>
    </row>
    <row r="228" ht="12.75">
      <c r="C228" s="777"/>
    </row>
    <row r="229" ht="12.75">
      <c r="C229" s="777"/>
    </row>
    <row r="230" ht="12.75">
      <c r="C230" s="777"/>
    </row>
    <row r="231" ht="12.75">
      <c r="C231" s="777"/>
    </row>
    <row r="232" ht="12.75">
      <c r="C232" s="777"/>
    </row>
    <row r="233" ht="12.75">
      <c r="C233" s="777"/>
    </row>
    <row r="234" ht="12.75">
      <c r="C234" s="777"/>
    </row>
    <row r="235" ht="12.75">
      <c r="C235" s="777"/>
    </row>
    <row r="236" ht="12.75">
      <c r="C236" s="777"/>
    </row>
    <row r="237" ht="12.75">
      <c r="C237" s="777"/>
    </row>
    <row r="238" ht="12.75">
      <c r="C238" s="777"/>
    </row>
    <row r="239" ht="12.75">
      <c r="C239" s="777"/>
    </row>
    <row r="240" ht="12.75">
      <c r="C240" s="777"/>
    </row>
    <row r="241" ht="12.75">
      <c r="C241" s="777"/>
    </row>
    <row r="242" ht="12.75">
      <c r="C242" s="777"/>
    </row>
    <row r="243" ht="12.75">
      <c r="C243" s="777"/>
    </row>
    <row r="244" ht="12.75">
      <c r="C244" s="777"/>
    </row>
    <row r="245" ht="12.75">
      <c r="C245" s="777"/>
    </row>
    <row r="246" ht="12.75">
      <c r="C246" s="777"/>
    </row>
    <row r="247" ht="12.75">
      <c r="C247" s="777"/>
    </row>
    <row r="248" ht="12.75">
      <c r="C248" s="777"/>
    </row>
    <row r="249" ht="12.75">
      <c r="C249" s="777"/>
    </row>
    <row r="250" ht="12.75">
      <c r="C250" s="777"/>
    </row>
    <row r="251" ht="12.75">
      <c r="C251" s="777"/>
    </row>
    <row r="252" ht="12.75">
      <c r="C252" s="777"/>
    </row>
    <row r="253" ht="12.75">
      <c r="C253" s="777"/>
    </row>
    <row r="254" ht="12.75">
      <c r="C254" s="777"/>
    </row>
    <row r="255" ht="12.75">
      <c r="C255" s="777"/>
    </row>
    <row r="256" ht="12.75">
      <c r="C256" s="777"/>
    </row>
    <row r="257" ht="12.75">
      <c r="C257" s="777"/>
    </row>
    <row r="258" ht="12.75">
      <c r="C258" s="777"/>
    </row>
    <row r="259" ht="12.75">
      <c r="C259" s="777"/>
    </row>
    <row r="260" ht="12.75">
      <c r="C260" s="777"/>
    </row>
    <row r="261" ht="12.75">
      <c r="C261" s="777"/>
    </row>
    <row r="262" ht="12.75">
      <c r="C262" s="777"/>
    </row>
    <row r="263" ht="12.75">
      <c r="C263" s="777"/>
    </row>
    <row r="264" ht="12.75">
      <c r="C264" s="777"/>
    </row>
    <row r="265" ht="12.75">
      <c r="C265" s="777"/>
    </row>
    <row r="266" ht="12.75">
      <c r="C266" s="777"/>
    </row>
    <row r="267" ht="12.75">
      <c r="C267" s="777"/>
    </row>
    <row r="268" ht="12.75">
      <c r="C268" s="777"/>
    </row>
    <row r="269" ht="12.75">
      <c r="C269" s="777"/>
    </row>
    <row r="270" ht="12.75">
      <c r="C270" s="777"/>
    </row>
    <row r="271" ht="12.75">
      <c r="C271" s="777"/>
    </row>
    <row r="272" ht="12.75">
      <c r="C272" s="777"/>
    </row>
    <row r="273" ht="12.75">
      <c r="C273" s="777"/>
    </row>
    <row r="274" ht="12.75">
      <c r="C274" s="777"/>
    </row>
    <row r="275" ht="12.75">
      <c r="C275" s="777"/>
    </row>
    <row r="276" ht="12.75">
      <c r="C276" s="777"/>
    </row>
    <row r="277" ht="12.75">
      <c r="C277" s="777"/>
    </row>
    <row r="278" ht="12.75">
      <c r="C278" s="777"/>
    </row>
    <row r="279" ht="12.75">
      <c r="C279" s="777"/>
    </row>
    <row r="280" ht="12.75">
      <c r="C280" s="777"/>
    </row>
    <row r="281" ht="12.75">
      <c r="C281" s="777"/>
    </row>
    <row r="282" ht="12.75">
      <c r="C282" s="777"/>
    </row>
    <row r="283" ht="12.75">
      <c r="C283" s="777"/>
    </row>
    <row r="284" ht="12.75">
      <c r="C284" s="777"/>
    </row>
    <row r="285" ht="12.75">
      <c r="C285" s="777"/>
    </row>
    <row r="286" ht="12.75">
      <c r="C286" s="777"/>
    </row>
    <row r="287" ht="12.75">
      <c r="C287" s="777"/>
    </row>
    <row r="288" ht="12.75">
      <c r="C288" s="777"/>
    </row>
    <row r="289" ht="12.75">
      <c r="C289" s="777"/>
    </row>
    <row r="290" ht="12.75">
      <c r="C290" s="777"/>
    </row>
    <row r="291" ht="12.75">
      <c r="C291" s="777"/>
    </row>
    <row r="292" ht="12.75">
      <c r="C292" s="777"/>
    </row>
    <row r="293" ht="12.75">
      <c r="C293" s="777"/>
    </row>
    <row r="294" ht="12.75">
      <c r="C294" s="777"/>
    </row>
    <row r="295" ht="12.75">
      <c r="C295" s="777"/>
    </row>
    <row r="296" ht="12.75">
      <c r="C296" s="777"/>
    </row>
    <row r="297" ht="12.75">
      <c r="C297" s="777"/>
    </row>
    <row r="298" ht="12.75">
      <c r="C298" s="777"/>
    </row>
    <row r="299" ht="12.75">
      <c r="C299" s="777"/>
    </row>
    <row r="300" ht="12.75">
      <c r="C300" s="777"/>
    </row>
    <row r="301" ht="12.75">
      <c r="C301" s="777"/>
    </row>
    <row r="302" ht="12.75">
      <c r="C302" s="777"/>
    </row>
    <row r="303" ht="12.75">
      <c r="C303" s="777"/>
    </row>
    <row r="304" ht="12.75">
      <c r="C304" s="777"/>
    </row>
    <row r="305" ht="12.75">
      <c r="C305" s="777"/>
    </row>
    <row r="306" ht="12.75">
      <c r="C306" s="777"/>
    </row>
    <row r="307" ht="12.75">
      <c r="C307" s="777"/>
    </row>
    <row r="308" ht="12.75">
      <c r="C308" s="777"/>
    </row>
    <row r="309" ht="12.75">
      <c r="C309" s="777"/>
    </row>
    <row r="310" ht="12.75">
      <c r="C310" s="777"/>
    </row>
    <row r="311" ht="12.75">
      <c r="C311" s="777"/>
    </row>
    <row r="312" ht="12.75">
      <c r="C312" s="777"/>
    </row>
    <row r="313" ht="12.75">
      <c r="C313" s="777"/>
    </row>
    <row r="314" ht="12.75">
      <c r="C314" s="777"/>
    </row>
    <row r="315" ht="12.75">
      <c r="C315" s="777"/>
    </row>
    <row r="316" ht="12.75">
      <c r="C316" s="777"/>
    </row>
    <row r="317" ht="12.75">
      <c r="C317" s="777"/>
    </row>
    <row r="318" ht="12.75">
      <c r="C318" s="777"/>
    </row>
    <row r="319" ht="12.75">
      <c r="C319" s="777"/>
    </row>
    <row r="320" ht="12.75">
      <c r="C320" s="777"/>
    </row>
    <row r="321" ht="12.75">
      <c r="C321" s="777"/>
    </row>
    <row r="322" ht="12.75">
      <c r="C322" s="777"/>
    </row>
    <row r="323" ht="12.75">
      <c r="C323" s="777"/>
    </row>
    <row r="324" ht="12.75">
      <c r="C324" s="777"/>
    </row>
    <row r="325" ht="12.75">
      <c r="C325" s="777"/>
    </row>
    <row r="326" ht="12.75">
      <c r="C326" s="777"/>
    </row>
    <row r="327" ht="12.75">
      <c r="C327" s="777"/>
    </row>
    <row r="328" ht="12.75">
      <c r="C328" s="777"/>
    </row>
    <row r="329" ht="12.75">
      <c r="C329" s="777"/>
    </row>
    <row r="330" ht="12.75">
      <c r="C330" s="777"/>
    </row>
    <row r="331" ht="12.75">
      <c r="C331" s="777"/>
    </row>
    <row r="332" ht="12.75">
      <c r="C332" s="777"/>
    </row>
    <row r="333" ht="12.75">
      <c r="C333" s="777"/>
    </row>
    <row r="334" ht="12.75">
      <c r="C334" s="777"/>
    </row>
    <row r="335" ht="12.75">
      <c r="C335" s="777"/>
    </row>
    <row r="336" ht="12.75">
      <c r="C336" s="777"/>
    </row>
    <row r="337" ht="12.75">
      <c r="C337" s="777"/>
    </row>
    <row r="338" ht="12.75">
      <c r="C338" s="777"/>
    </row>
    <row r="339" ht="12.75">
      <c r="C339" s="777"/>
    </row>
    <row r="340" ht="12.75">
      <c r="C340" s="777"/>
    </row>
    <row r="341" ht="12.75">
      <c r="C341" s="777"/>
    </row>
    <row r="342" ht="12.75">
      <c r="C342" s="777"/>
    </row>
    <row r="343" ht="12.75">
      <c r="C343" s="777"/>
    </row>
    <row r="344" ht="12.75">
      <c r="C344" s="777"/>
    </row>
    <row r="345" ht="12.75">
      <c r="C345" s="777"/>
    </row>
    <row r="346" ht="12.75">
      <c r="C346" s="777"/>
    </row>
    <row r="347" ht="12.75">
      <c r="C347" s="777"/>
    </row>
    <row r="348" ht="12.75">
      <c r="C348" s="777"/>
    </row>
    <row r="349" ht="12.75">
      <c r="C349" s="777"/>
    </row>
    <row r="350" ht="12.75">
      <c r="C350" s="777"/>
    </row>
    <row r="351" ht="12.75">
      <c r="C351" s="777"/>
    </row>
    <row r="352" ht="12.75">
      <c r="C352" s="777"/>
    </row>
    <row r="353" ht="12.75">
      <c r="C353" s="777"/>
    </row>
    <row r="354" ht="12.75">
      <c r="C354" s="777"/>
    </row>
    <row r="355" ht="12.75">
      <c r="C355" s="777"/>
    </row>
    <row r="356" ht="12.75">
      <c r="C356" s="777"/>
    </row>
    <row r="357" ht="12.75">
      <c r="C357" s="777"/>
    </row>
    <row r="358" ht="12.75">
      <c r="C358" s="777"/>
    </row>
    <row r="359" ht="12.75">
      <c r="C359" s="777"/>
    </row>
    <row r="360" ht="12.75">
      <c r="C360" s="777"/>
    </row>
    <row r="361" ht="12.75">
      <c r="C361" s="777"/>
    </row>
    <row r="362" ht="12.75">
      <c r="C362" s="777"/>
    </row>
    <row r="363" ht="12.75">
      <c r="C363" s="777"/>
    </row>
    <row r="364" ht="12.75">
      <c r="C364" s="777"/>
    </row>
    <row r="365" ht="12.75">
      <c r="C365" s="777"/>
    </row>
    <row r="366" ht="12.75">
      <c r="C366" s="777"/>
    </row>
    <row r="367" ht="12.75">
      <c r="C367" s="777"/>
    </row>
    <row r="368" ht="12.75">
      <c r="C368" s="777"/>
    </row>
    <row r="369" ht="12.75">
      <c r="C369" s="777"/>
    </row>
    <row r="370" ht="12.75">
      <c r="C370" s="777"/>
    </row>
    <row r="371" ht="12.75">
      <c r="C371" s="777"/>
    </row>
    <row r="372" ht="12.75">
      <c r="C372" s="777"/>
    </row>
    <row r="373" ht="12.75">
      <c r="C373" s="777"/>
    </row>
    <row r="374" ht="12.75">
      <c r="C374" s="777"/>
    </row>
    <row r="375" ht="12.75">
      <c r="C375" s="777"/>
    </row>
    <row r="376" ht="12.75">
      <c r="C376" s="777"/>
    </row>
    <row r="377" ht="12.75">
      <c r="C377" s="777"/>
    </row>
    <row r="378" ht="12.75">
      <c r="C378" s="777"/>
    </row>
    <row r="379" ht="12.75">
      <c r="C379" s="777"/>
    </row>
    <row r="380" ht="12.75">
      <c r="C380" s="777"/>
    </row>
    <row r="381" ht="12.75">
      <c r="C381" s="777"/>
    </row>
    <row r="382" ht="12.75">
      <c r="C382" s="777"/>
    </row>
    <row r="383" ht="12.75">
      <c r="C383" s="777"/>
    </row>
    <row r="384" ht="12.75">
      <c r="C384" s="777"/>
    </row>
    <row r="385" ht="12.75">
      <c r="C385" s="777"/>
    </row>
    <row r="386" ht="12.75">
      <c r="C386" s="777"/>
    </row>
    <row r="387" ht="12.75">
      <c r="C387" s="777"/>
    </row>
    <row r="388" ht="12.75">
      <c r="C388" s="777"/>
    </row>
    <row r="389" ht="12.75">
      <c r="C389" s="777"/>
    </row>
    <row r="390" ht="12.75">
      <c r="C390" s="777"/>
    </row>
    <row r="391" ht="12.75">
      <c r="C391" s="777"/>
    </row>
    <row r="392" ht="12.75">
      <c r="C392" s="777"/>
    </row>
    <row r="393" ht="12.75">
      <c r="C393" s="777"/>
    </row>
    <row r="394" ht="12.75">
      <c r="C394" s="777"/>
    </row>
    <row r="395" ht="12.75">
      <c r="C395" s="777"/>
    </row>
    <row r="396" ht="12.75">
      <c r="C396" s="777"/>
    </row>
    <row r="397" ht="12.75">
      <c r="C397" s="777"/>
    </row>
    <row r="398" ht="12.75">
      <c r="C398" s="777"/>
    </row>
    <row r="399" ht="12.75">
      <c r="C399" s="777"/>
    </row>
    <row r="400" ht="12.75">
      <c r="C400" s="777"/>
    </row>
    <row r="401" ht="12.75">
      <c r="C401" s="777"/>
    </row>
    <row r="402" ht="12.75">
      <c r="C402" s="777"/>
    </row>
    <row r="403" ht="12.75">
      <c r="C403" s="777"/>
    </row>
    <row r="404" ht="12.75">
      <c r="C404" s="777"/>
    </row>
    <row r="405" ht="12.75">
      <c r="C405" s="777"/>
    </row>
    <row r="406" ht="12.75">
      <c r="C406" s="777"/>
    </row>
    <row r="407" ht="12.75">
      <c r="C407" s="777"/>
    </row>
    <row r="408" ht="12.75">
      <c r="C408" s="777"/>
    </row>
    <row r="409" ht="12.75">
      <c r="C409" s="777"/>
    </row>
    <row r="410" ht="12.75">
      <c r="C410" s="777"/>
    </row>
    <row r="411" ht="12.75">
      <c r="C411" s="777"/>
    </row>
    <row r="412" ht="12.75">
      <c r="C412" s="777"/>
    </row>
    <row r="413" ht="12.75">
      <c r="C413" s="777"/>
    </row>
    <row r="414" ht="12.75">
      <c r="C414" s="777"/>
    </row>
    <row r="415" ht="12.75">
      <c r="C415" s="777"/>
    </row>
    <row r="416" ht="12.75">
      <c r="C416" s="777"/>
    </row>
    <row r="417" ht="12.75">
      <c r="C417" s="777"/>
    </row>
    <row r="418" ht="12.75">
      <c r="C418" s="777"/>
    </row>
    <row r="419" ht="12.75">
      <c r="C419" s="777"/>
    </row>
    <row r="420" ht="12.75">
      <c r="C420" s="777"/>
    </row>
    <row r="421" ht="12.75">
      <c r="C421" s="777"/>
    </row>
    <row r="422" ht="12.75">
      <c r="C422" s="777"/>
    </row>
    <row r="423" ht="12.75">
      <c r="C423" s="777"/>
    </row>
    <row r="424" ht="12.75">
      <c r="C424" s="777"/>
    </row>
    <row r="425" ht="12.75">
      <c r="C425" s="777"/>
    </row>
    <row r="426" ht="12.75">
      <c r="C426" s="777"/>
    </row>
    <row r="427" ht="12.75">
      <c r="C427" s="777"/>
    </row>
    <row r="428" ht="12.75">
      <c r="C428" s="777"/>
    </row>
    <row r="429" ht="12.75">
      <c r="C429" s="777"/>
    </row>
    <row r="430" ht="12.75">
      <c r="C430" s="777"/>
    </row>
    <row r="431" ht="12.75">
      <c r="C431" s="777"/>
    </row>
    <row r="432" ht="12.75">
      <c r="C432" s="777"/>
    </row>
    <row r="433" ht="12.75">
      <c r="C433" s="777"/>
    </row>
    <row r="434" ht="12.75">
      <c r="C434" s="777"/>
    </row>
    <row r="435" ht="12.75">
      <c r="C435" s="777"/>
    </row>
    <row r="436" ht="12.75">
      <c r="C436" s="777"/>
    </row>
    <row r="437" ht="12.75">
      <c r="C437" s="777"/>
    </row>
    <row r="438" ht="12.75">
      <c r="C438" s="777"/>
    </row>
    <row r="439" ht="12.75">
      <c r="C439" s="777"/>
    </row>
    <row r="440" ht="12.75">
      <c r="C440" s="777"/>
    </row>
    <row r="441" ht="12.75">
      <c r="C441" s="777"/>
    </row>
    <row r="442" ht="12.75">
      <c r="C442" s="777"/>
    </row>
    <row r="443" ht="12.75">
      <c r="C443" s="777"/>
    </row>
    <row r="444" ht="12.75">
      <c r="C444" s="777"/>
    </row>
    <row r="445" ht="12.75">
      <c r="C445" s="777"/>
    </row>
    <row r="446" ht="12.75">
      <c r="C446" s="777"/>
    </row>
    <row r="447" ht="12.75">
      <c r="C447" s="777"/>
    </row>
    <row r="448" ht="12.75">
      <c r="C448" s="777"/>
    </row>
    <row r="449" ht="12.75">
      <c r="C449" s="777"/>
    </row>
    <row r="450" ht="12.75">
      <c r="C450" s="777"/>
    </row>
    <row r="451" ht="12.75">
      <c r="C451" s="777"/>
    </row>
    <row r="452" ht="12.75">
      <c r="C452" s="777"/>
    </row>
    <row r="453" ht="12.75">
      <c r="C453" s="777"/>
    </row>
    <row r="454" ht="12.75">
      <c r="C454" s="777"/>
    </row>
    <row r="455" ht="12.75">
      <c r="C455" s="777"/>
    </row>
    <row r="456" ht="12.75">
      <c r="C456" s="777"/>
    </row>
    <row r="457" ht="12.75">
      <c r="C457" s="777"/>
    </row>
    <row r="458" ht="12.75">
      <c r="C458" s="777"/>
    </row>
    <row r="459" ht="12.75">
      <c r="C459" s="777"/>
    </row>
    <row r="460" ht="12.75">
      <c r="C460" s="777"/>
    </row>
    <row r="461" ht="12.75">
      <c r="C461" s="777"/>
    </row>
    <row r="462" ht="12.75">
      <c r="C462" s="777"/>
    </row>
    <row r="463" ht="12.75">
      <c r="C463" s="777"/>
    </row>
    <row r="464" ht="12.75">
      <c r="C464" s="777"/>
    </row>
    <row r="465" ht="12.75">
      <c r="C465" s="777"/>
    </row>
    <row r="466" ht="12.75">
      <c r="C466" s="777"/>
    </row>
    <row r="467" ht="12.75">
      <c r="C467" s="777"/>
    </row>
    <row r="468" ht="12.75">
      <c r="C468" s="777"/>
    </row>
    <row r="469" ht="12.75">
      <c r="C469" s="777"/>
    </row>
    <row r="470" ht="12.75">
      <c r="C470" s="777"/>
    </row>
    <row r="471" ht="12.75">
      <c r="C471" s="777"/>
    </row>
    <row r="472" ht="12.75">
      <c r="C472" s="777"/>
    </row>
    <row r="473" ht="12.75">
      <c r="C473" s="777"/>
    </row>
    <row r="474" ht="12.75">
      <c r="C474" s="777"/>
    </row>
    <row r="475" ht="12.75">
      <c r="C475" s="777"/>
    </row>
    <row r="476" ht="12.75">
      <c r="C476" s="777"/>
    </row>
    <row r="477" ht="12.75">
      <c r="C477" s="777"/>
    </row>
    <row r="478" ht="12.75">
      <c r="C478" s="777"/>
    </row>
    <row r="479" ht="12.75">
      <c r="C479" s="777"/>
    </row>
    <row r="480" ht="12.75">
      <c r="C480" s="777"/>
    </row>
    <row r="481" ht="12.75">
      <c r="C481" s="777"/>
    </row>
    <row r="482" ht="12.75">
      <c r="C482" s="777"/>
    </row>
    <row r="483" ht="12.75">
      <c r="C483" s="777"/>
    </row>
    <row r="484" ht="12.75">
      <c r="C484" s="777"/>
    </row>
    <row r="485" ht="12.75">
      <c r="C485" s="777"/>
    </row>
    <row r="486" ht="12.75">
      <c r="C486" s="777"/>
    </row>
    <row r="487" ht="12.75">
      <c r="C487" s="777"/>
    </row>
    <row r="488" ht="12.75">
      <c r="C488" s="777"/>
    </row>
    <row r="489" ht="12.75">
      <c r="C489" s="777"/>
    </row>
    <row r="490" ht="12.75">
      <c r="C490" s="777"/>
    </row>
    <row r="491" ht="12.75">
      <c r="C491" s="777"/>
    </row>
    <row r="492" ht="12.75">
      <c r="C492" s="777"/>
    </row>
    <row r="493" ht="12.75">
      <c r="C493" s="777"/>
    </row>
    <row r="494" ht="12.75">
      <c r="C494" s="777"/>
    </row>
    <row r="495" ht="12.75">
      <c r="C495" s="777"/>
    </row>
    <row r="496" ht="12.75">
      <c r="C496" s="777"/>
    </row>
    <row r="497" ht="12.75">
      <c r="C497" s="777"/>
    </row>
    <row r="498" ht="12.75">
      <c r="C498" s="777"/>
    </row>
    <row r="499" ht="12.75">
      <c r="C499" s="777"/>
    </row>
    <row r="500" ht="12.75">
      <c r="C500" s="777"/>
    </row>
    <row r="501" ht="12.75">
      <c r="C501" s="777"/>
    </row>
    <row r="502" ht="12.75">
      <c r="C502" s="777"/>
    </row>
    <row r="503" ht="12.75">
      <c r="C503" s="777"/>
    </row>
    <row r="504" ht="12.75">
      <c r="C504" s="777"/>
    </row>
    <row r="505" ht="12.75">
      <c r="C505" s="777"/>
    </row>
    <row r="506" ht="12.75">
      <c r="C506" s="777"/>
    </row>
    <row r="507" ht="12.75">
      <c r="C507" s="777"/>
    </row>
    <row r="508" ht="12.75">
      <c r="C508" s="777"/>
    </row>
    <row r="509" ht="12.75">
      <c r="C509" s="777"/>
    </row>
    <row r="510" ht="12.75">
      <c r="C510" s="777"/>
    </row>
    <row r="511" ht="12.75">
      <c r="C511" s="777"/>
    </row>
    <row r="512" ht="12.75">
      <c r="C512" s="777"/>
    </row>
    <row r="513" ht="12.75">
      <c r="C513" s="777"/>
    </row>
    <row r="514" ht="12.75">
      <c r="C514" s="777"/>
    </row>
    <row r="515" ht="12.75">
      <c r="C515" s="777"/>
    </row>
    <row r="516" ht="12.75">
      <c r="C516" s="777"/>
    </row>
    <row r="517" ht="12.75">
      <c r="C517" s="777"/>
    </row>
    <row r="518" ht="12.75">
      <c r="C518" s="777"/>
    </row>
    <row r="519" ht="12.75">
      <c r="C519" s="777"/>
    </row>
    <row r="520" ht="12.75">
      <c r="C520" s="777"/>
    </row>
    <row r="521" ht="12.75">
      <c r="C521" s="777"/>
    </row>
    <row r="522" ht="12.75">
      <c r="C522" s="777"/>
    </row>
    <row r="523" ht="12.75">
      <c r="C523" s="777"/>
    </row>
    <row r="524" ht="12.75">
      <c r="C524" s="777"/>
    </row>
    <row r="525" ht="12.75">
      <c r="C525" s="777"/>
    </row>
    <row r="526" ht="12.75">
      <c r="C526" s="777"/>
    </row>
    <row r="527" ht="12.75">
      <c r="C527" s="777"/>
    </row>
    <row r="528" ht="12.75">
      <c r="C528" s="777"/>
    </row>
    <row r="529" ht="12.75">
      <c r="C529" s="777"/>
    </row>
    <row r="530" ht="12.75">
      <c r="C530" s="777"/>
    </row>
    <row r="531" ht="12.75">
      <c r="C531" s="777"/>
    </row>
    <row r="532" ht="12.75">
      <c r="C532" s="777"/>
    </row>
    <row r="533" ht="12.75">
      <c r="C533" s="777"/>
    </row>
    <row r="534" ht="12.75">
      <c r="C534" s="777"/>
    </row>
    <row r="535" ht="12.75">
      <c r="C535" s="777"/>
    </row>
    <row r="536" ht="12.75">
      <c r="C536" s="777"/>
    </row>
    <row r="537" ht="12.75">
      <c r="C537" s="777"/>
    </row>
    <row r="538" ht="12.75">
      <c r="C538" s="777"/>
    </row>
    <row r="539" ht="12.75">
      <c r="C539" s="777"/>
    </row>
    <row r="540" ht="12.75">
      <c r="C540" s="777"/>
    </row>
    <row r="541" ht="12.75">
      <c r="C541" s="777"/>
    </row>
    <row r="542" ht="12.75">
      <c r="C542" s="777"/>
    </row>
    <row r="543" ht="12.75">
      <c r="C543" s="777"/>
    </row>
    <row r="544" ht="12.75">
      <c r="C544" s="777"/>
    </row>
    <row r="545" ht="12.75">
      <c r="C545" s="777"/>
    </row>
    <row r="546" ht="12.75">
      <c r="C546" s="777"/>
    </row>
    <row r="547" ht="12.75">
      <c r="C547" s="777"/>
    </row>
    <row r="548" ht="12.75">
      <c r="C548" s="777"/>
    </row>
    <row r="549" ht="12.75">
      <c r="C549" s="777"/>
    </row>
    <row r="550" ht="12.75">
      <c r="C550" s="777"/>
    </row>
    <row r="551" ht="12.75">
      <c r="C551" s="777"/>
    </row>
    <row r="552" ht="12.75">
      <c r="C552" s="777"/>
    </row>
    <row r="553" ht="12.75">
      <c r="C553" s="777"/>
    </row>
    <row r="554" ht="12.75">
      <c r="C554" s="777"/>
    </row>
    <row r="555" ht="12.75">
      <c r="C555" s="777"/>
    </row>
    <row r="556" ht="12.75">
      <c r="C556" s="777"/>
    </row>
    <row r="557" ht="12.75">
      <c r="C557" s="777"/>
    </row>
    <row r="558" ht="12.75">
      <c r="C558" s="777"/>
    </row>
    <row r="559" ht="12.75">
      <c r="C559" s="777"/>
    </row>
    <row r="560" ht="12.75">
      <c r="C560" s="777"/>
    </row>
    <row r="561" ht="12.75">
      <c r="C561" s="777"/>
    </row>
    <row r="562" ht="12.75">
      <c r="C562" s="777"/>
    </row>
    <row r="563" ht="12.75">
      <c r="C563" s="777"/>
    </row>
    <row r="564" ht="12.75">
      <c r="C564" s="777"/>
    </row>
    <row r="565" ht="12.75">
      <c r="C565" s="777"/>
    </row>
    <row r="566" ht="12.75">
      <c r="C566" s="777"/>
    </row>
    <row r="567" ht="12.75">
      <c r="C567" s="777"/>
    </row>
    <row r="568" ht="12.75">
      <c r="C568" s="777"/>
    </row>
    <row r="569" ht="12.75">
      <c r="C569" s="777"/>
    </row>
    <row r="570" ht="12.75">
      <c r="C570" s="777"/>
    </row>
    <row r="571" ht="12.75">
      <c r="C571" s="777"/>
    </row>
    <row r="572" ht="12.75">
      <c r="C572" s="777"/>
    </row>
    <row r="573" ht="12.75">
      <c r="C573" s="777"/>
    </row>
    <row r="574" ht="12.75">
      <c r="C574" s="777"/>
    </row>
    <row r="575" ht="12.75">
      <c r="C575" s="777"/>
    </row>
    <row r="576" ht="12.75">
      <c r="C576" s="777"/>
    </row>
    <row r="577" ht="12.75">
      <c r="C577" s="777"/>
    </row>
    <row r="578" ht="12.75">
      <c r="C578" s="777"/>
    </row>
    <row r="579" ht="12.75">
      <c r="C579" s="777"/>
    </row>
    <row r="580" ht="12.75">
      <c r="C580" s="777"/>
    </row>
    <row r="581" ht="12.75">
      <c r="C581" s="777"/>
    </row>
    <row r="582" ht="12.75">
      <c r="C582" s="777"/>
    </row>
    <row r="583" ht="12.75">
      <c r="C583" s="777"/>
    </row>
    <row r="584" ht="12.75">
      <c r="C584" s="777"/>
    </row>
    <row r="585" ht="12.75">
      <c r="C585" s="777"/>
    </row>
    <row r="586" ht="12.75">
      <c r="C586" s="777"/>
    </row>
    <row r="587" ht="12.75">
      <c r="C587" s="777"/>
    </row>
    <row r="588" ht="12.75">
      <c r="C588" s="777"/>
    </row>
    <row r="589" ht="12.75">
      <c r="C589" s="777"/>
    </row>
    <row r="590" ht="12.75">
      <c r="C590" s="777"/>
    </row>
    <row r="591" ht="12.75">
      <c r="C591" s="777"/>
    </row>
    <row r="592" ht="12.75">
      <c r="C592" s="777"/>
    </row>
    <row r="593" ht="12.75">
      <c r="C593" s="777"/>
    </row>
    <row r="594" ht="12.75">
      <c r="C594" s="777"/>
    </row>
    <row r="595" ht="12.75">
      <c r="C595" s="777"/>
    </row>
    <row r="596" ht="12.75">
      <c r="C596" s="777"/>
    </row>
    <row r="597" ht="12.75">
      <c r="C597" s="777"/>
    </row>
    <row r="598" ht="12.75">
      <c r="C598" s="777"/>
    </row>
    <row r="599" ht="12.75">
      <c r="C599" s="777"/>
    </row>
    <row r="600" ht="12.75">
      <c r="C600" s="777"/>
    </row>
    <row r="601" ht="12.75">
      <c r="C601" s="777"/>
    </row>
    <row r="602" ht="12.75">
      <c r="C602" s="777"/>
    </row>
    <row r="603" ht="12.75">
      <c r="C603" s="777"/>
    </row>
    <row r="604" ht="12.75">
      <c r="C604" s="777"/>
    </row>
    <row r="605" ht="12.75">
      <c r="C605" s="777"/>
    </row>
    <row r="606" ht="12.75">
      <c r="C606" s="777"/>
    </row>
    <row r="607" ht="12.75">
      <c r="C607" s="777"/>
    </row>
    <row r="608" ht="12.75">
      <c r="C608" s="777"/>
    </row>
    <row r="609" ht="12.75">
      <c r="C609" s="777"/>
    </row>
    <row r="610" ht="12.75">
      <c r="C610" s="777"/>
    </row>
    <row r="611" ht="12.75">
      <c r="C611" s="777"/>
    </row>
    <row r="612" ht="12.75">
      <c r="C612" s="777"/>
    </row>
    <row r="613" ht="12.75">
      <c r="C613" s="777"/>
    </row>
    <row r="614" ht="12.75">
      <c r="C614" s="777"/>
    </row>
    <row r="615" ht="12.75">
      <c r="C615" s="777"/>
    </row>
    <row r="616" ht="12.75">
      <c r="C616" s="777"/>
    </row>
    <row r="617" ht="12.75">
      <c r="C617" s="777"/>
    </row>
    <row r="618" ht="12.75">
      <c r="C618" s="777"/>
    </row>
    <row r="619" ht="12.75">
      <c r="C619" s="777"/>
    </row>
    <row r="620" ht="12.75">
      <c r="C620" s="777"/>
    </row>
    <row r="621" ht="12.75">
      <c r="C621" s="777"/>
    </row>
    <row r="622" ht="12.75">
      <c r="C622" s="777"/>
    </row>
    <row r="623" ht="12.75">
      <c r="C623" s="777"/>
    </row>
    <row r="624" ht="12.75">
      <c r="C624" s="777"/>
    </row>
    <row r="625" ht="12.75">
      <c r="C625" s="777"/>
    </row>
    <row r="626" ht="12.75">
      <c r="C626" s="777"/>
    </row>
    <row r="627" ht="12.75">
      <c r="C627" s="777"/>
    </row>
    <row r="628" ht="12.75">
      <c r="C628" s="777"/>
    </row>
    <row r="629" ht="12.75">
      <c r="C629" s="777"/>
    </row>
    <row r="630" ht="12.75">
      <c r="C630" s="777"/>
    </row>
    <row r="631" ht="12.75">
      <c r="C631" s="777"/>
    </row>
    <row r="632" ht="12.75">
      <c r="C632" s="777"/>
    </row>
    <row r="633" ht="12.75">
      <c r="C633" s="777"/>
    </row>
    <row r="634" ht="12.75">
      <c r="C634" s="777"/>
    </row>
    <row r="635" ht="12.75">
      <c r="C635" s="777"/>
    </row>
    <row r="636" ht="12.75">
      <c r="C636" s="777"/>
    </row>
    <row r="637" ht="12.75">
      <c r="C637" s="777"/>
    </row>
    <row r="638" ht="12.75">
      <c r="C638" s="777"/>
    </row>
    <row r="639" ht="12.75">
      <c r="C639" s="777"/>
    </row>
    <row r="640" ht="12.75">
      <c r="C640" s="777"/>
    </row>
    <row r="641" ht="12.75">
      <c r="C641" s="777"/>
    </row>
    <row r="642" ht="12.75">
      <c r="C642" s="777"/>
    </row>
    <row r="643" ht="12.75">
      <c r="C643" s="777"/>
    </row>
    <row r="644" ht="12.75">
      <c r="C644" s="777"/>
    </row>
    <row r="645" ht="12.75">
      <c r="C645" s="777"/>
    </row>
    <row r="646" ht="12.75">
      <c r="C646" s="777"/>
    </row>
    <row r="647" ht="12.75">
      <c r="C647" s="777"/>
    </row>
    <row r="648" ht="12.75">
      <c r="C648" s="777"/>
    </row>
    <row r="649" ht="12.75">
      <c r="C649" s="777"/>
    </row>
    <row r="650" ht="12.75">
      <c r="C650" s="777"/>
    </row>
    <row r="651" ht="12.75">
      <c r="C651" s="777"/>
    </row>
    <row r="652" ht="12.75">
      <c r="C652" s="777"/>
    </row>
    <row r="653" ht="12.75">
      <c r="C653" s="777"/>
    </row>
    <row r="654" ht="12.75">
      <c r="C654" s="777"/>
    </row>
    <row r="655" ht="12.75">
      <c r="C655" s="777"/>
    </row>
    <row r="656" ht="12.75">
      <c r="C656" s="777"/>
    </row>
    <row r="657" ht="12.75">
      <c r="C657" s="777"/>
    </row>
    <row r="658" ht="12.75">
      <c r="C658" s="777"/>
    </row>
    <row r="659" ht="12.75">
      <c r="C659" s="777"/>
    </row>
    <row r="660" ht="12.75">
      <c r="C660" s="777"/>
    </row>
    <row r="661" ht="12.75">
      <c r="C661" s="777"/>
    </row>
    <row r="662" ht="12.75">
      <c r="C662" s="777"/>
    </row>
    <row r="663" ht="12.75">
      <c r="C663" s="777"/>
    </row>
    <row r="664" ht="12.75">
      <c r="C664" s="777"/>
    </row>
    <row r="665" ht="12.75">
      <c r="C665" s="777"/>
    </row>
    <row r="666" ht="12.75">
      <c r="C666" s="777"/>
    </row>
    <row r="667" ht="12.75">
      <c r="C667" s="777"/>
    </row>
    <row r="668" ht="12.75">
      <c r="C668" s="777"/>
    </row>
    <row r="669" ht="12.75">
      <c r="C669" s="777"/>
    </row>
    <row r="670" ht="12.75">
      <c r="C670" s="777"/>
    </row>
    <row r="671" ht="12.75">
      <c r="C671" s="777"/>
    </row>
    <row r="672" ht="12.75">
      <c r="C672" s="777"/>
    </row>
    <row r="673" ht="12.75">
      <c r="C673" s="777"/>
    </row>
    <row r="674" ht="12.75">
      <c r="C674" s="777"/>
    </row>
    <row r="675" ht="12.75">
      <c r="C675" s="777"/>
    </row>
    <row r="676" ht="12.75">
      <c r="C676" s="777"/>
    </row>
    <row r="677" ht="12.75">
      <c r="C677" s="777"/>
    </row>
    <row r="678" ht="12.75">
      <c r="C678" s="777"/>
    </row>
    <row r="679" ht="12.75">
      <c r="C679" s="777"/>
    </row>
    <row r="680" ht="12.75">
      <c r="C680" s="777"/>
    </row>
    <row r="681" ht="12.75">
      <c r="C681" s="777"/>
    </row>
    <row r="682" ht="12.75">
      <c r="C682" s="777"/>
    </row>
    <row r="683" ht="12.75">
      <c r="C683" s="777"/>
    </row>
    <row r="684" ht="12.75">
      <c r="C684" s="777"/>
    </row>
    <row r="685" ht="12.75">
      <c r="C685" s="777"/>
    </row>
    <row r="686" ht="12.75">
      <c r="C686" s="777"/>
    </row>
    <row r="687" ht="12.75">
      <c r="C687" s="777"/>
    </row>
    <row r="688" ht="12.75">
      <c r="C688" s="777"/>
    </row>
    <row r="689" ht="12.75">
      <c r="C689" s="777"/>
    </row>
    <row r="690" ht="12.75">
      <c r="C690" s="777"/>
    </row>
    <row r="691" ht="12.75">
      <c r="C691" s="777"/>
    </row>
    <row r="692" ht="12.75">
      <c r="C692" s="777"/>
    </row>
    <row r="693" ht="12.75">
      <c r="C693" s="777"/>
    </row>
    <row r="694" ht="12.75">
      <c r="C694" s="777"/>
    </row>
    <row r="695" ht="12.75">
      <c r="C695" s="777"/>
    </row>
    <row r="696" ht="12.75">
      <c r="C696" s="777"/>
    </row>
    <row r="697" ht="12.75">
      <c r="C697" s="777"/>
    </row>
    <row r="698" ht="12.75">
      <c r="C698" s="777"/>
    </row>
    <row r="699" ht="12.75">
      <c r="C699" s="777"/>
    </row>
    <row r="700" ht="12.75">
      <c r="C700" s="777"/>
    </row>
    <row r="701" ht="12.75">
      <c r="C701" s="777"/>
    </row>
    <row r="702" ht="12.75">
      <c r="C702" s="777"/>
    </row>
    <row r="703" ht="12.75">
      <c r="C703" s="777"/>
    </row>
    <row r="704" ht="12.75">
      <c r="C704" s="777"/>
    </row>
    <row r="705" ht="12.75">
      <c r="C705" s="777"/>
    </row>
    <row r="706" ht="12.75">
      <c r="C706" s="777"/>
    </row>
    <row r="707" ht="12.75">
      <c r="C707" s="777"/>
    </row>
    <row r="708" ht="12.75">
      <c r="C708" s="777"/>
    </row>
    <row r="709" ht="12.75">
      <c r="C709" s="777"/>
    </row>
    <row r="710" ht="12.75">
      <c r="C710" s="777"/>
    </row>
    <row r="711" ht="12.75">
      <c r="C711" s="777"/>
    </row>
    <row r="712" ht="12.75">
      <c r="C712" s="777"/>
    </row>
    <row r="713" ht="12.75">
      <c r="C713" s="777"/>
    </row>
    <row r="714" ht="12.75">
      <c r="C714" s="777"/>
    </row>
    <row r="715" ht="12.75">
      <c r="C715" s="777"/>
    </row>
    <row r="716" ht="12.75">
      <c r="C716" s="777"/>
    </row>
    <row r="717" ht="12.75">
      <c r="C717" s="777"/>
    </row>
    <row r="718" ht="12.75">
      <c r="C718" s="777"/>
    </row>
    <row r="719" ht="12.75">
      <c r="C719" s="777"/>
    </row>
    <row r="720" ht="12.75">
      <c r="C720" s="777"/>
    </row>
    <row r="721" ht="12.75">
      <c r="C721" s="777"/>
    </row>
    <row r="722" ht="12.75">
      <c r="C722" s="777"/>
    </row>
    <row r="723" ht="12.75">
      <c r="C723" s="777"/>
    </row>
    <row r="724" ht="12.75">
      <c r="C724" s="777"/>
    </row>
    <row r="725" ht="12.75">
      <c r="C725" s="777"/>
    </row>
    <row r="726" ht="12.75">
      <c r="C726" s="777"/>
    </row>
    <row r="727" ht="12.75">
      <c r="C727" s="777"/>
    </row>
    <row r="728" ht="12.75">
      <c r="C728" s="777"/>
    </row>
    <row r="729" ht="12.75">
      <c r="C729" s="777"/>
    </row>
    <row r="730" ht="12.75">
      <c r="C730" s="777"/>
    </row>
    <row r="731" ht="12.75">
      <c r="C731" s="777"/>
    </row>
    <row r="732" ht="12.75">
      <c r="C732" s="777"/>
    </row>
    <row r="733" ht="12.75">
      <c r="C733" s="777"/>
    </row>
    <row r="734" ht="12.75">
      <c r="C734" s="777"/>
    </row>
    <row r="735" ht="12.75">
      <c r="C735" s="777"/>
    </row>
    <row r="736" ht="12.75">
      <c r="C736" s="777"/>
    </row>
    <row r="737" ht="12.75">
      <c r="C737" s="777"/>
    </row>
    <row r="738" ht="12.75">
      <c r="C738" s="777"/>
    </row>
    <row r="739" ht="12.75">
      <c r="C739" s="777"/>
    </row>
    <row r="740" ht="12.75">
      <c r="C740" s="777"/>
    </row>
    <row r="741" ht="12.75">
      <c r="C741" s="777"/>
    </row>
    <row r="742" ht="12.75">
      <c r="C742" s="777"/>
    </row>
    <row r="743" ht="12.75">
      <c r="C743" s="777"/>
    </row>
    <row r="744" ht="12.75">
      <c r="C744" s="777"/>
    </row>
    <row r="745" ht="12.75">
      <c r="C745" s="777"/>
    </row>
    <row r="746" ht="12.75">
      <c r="C746" s="777"/>
    </row>
    <row r="747" ht="12.75">
      <c r="C747" s="777"/>
    </row>
    <row r="748" ht="12.75">
      <c r="C748" s="777"/>
    </row>
    <row r="749" ht="12.75">
      <c r="C749" s="777"/>
    </row>
    <row r="750" ht="12.75">
      <c r="C750" s="777"/>
    </row>
    <row r="751" ht="12.75">
      <c r="C751" s="777"/>
    </row>
    <row r="752" ht="12.75">
      <c r="C752" s="777"/>
    </row>
    <row r="753" ht="12.75">
      <c r="C753" s="777"/>
    </row>
    <row r="754" ht="12.75">
      <c r="C754" s="777"/>
    </row>
    <row r="755" ht="12.75">
      <c r="C755" s="777"/>
    </row>
    <row r="756" ht="12.75">
      <c r="C756" s="777"/>
    </row>
    <row r="757" ht="12.75">
      <c r="C757" s="777"/>
    </row>
    <row r="758" ht="12.75">
      <c r="C758" s="777"/>
    </row>
    <row r="759" ht="12.75">
      <c r="C759" s="777"/>
    </row>
    <row r="760" ht="12.75">
      <c r="C760" s="777"/>
    </row>
    <row r="761" ht="12.75">
      <c r="C761" s="777"/>
    </row>
    <row r="762" ht="12.75">
      <c r="C762" s="777"/>
    </row>
    <row r="763" ht="12.75">
      <c r="C763" s="777"/>
    </row>
    <row r="764" ht="12.75">
      <c r="C764" s="777"/>
    </row>
    <row r="765" ht="12.75">
      <c r="C765" s="777"/>
    </row>
    <row r="766" ht="12.75">
      <c r="C766" s="777"/>
    </row>
    <row r="767" ht="12.75">
      <c r="C767" s="777"/>
    </row>
    <row r="768" ht="12.75">
      <c r="C768" s="777"/>
    </row>
    <row r="769" ht="12.75">
      <c r="C769" s="777"/>
    </row>
    <row r="770" ht="12.75">
      <c r="C770" s="777"/>
    </row>
    <row r="771" ht="12.75">
      <c r="C771" s="777"/>
    </row>
    <row r="772" ht="12.75">
      <c r="C772" s="777"/>
    </row>
    <row r="773" ht="12.75">
      <c r="C773" s="777"/>
    </row>
    <row r="774" ht="12.75">
      <c r="C774" s="777"/>
    </row>
    <row r="775" ht="12.75">
      <c r="C775" s="777"/>
    </row>
    <row r="776" ht="12.75">
      <c r="C776" s="777"/>
    </row>
    <row r="777" ht="12.75">
      <c r="C777" s="777"/>
    </row>
    <row r="778" ht="12.75">
      <c r="C778" s="777"/>
    </row>
    <row r="779" ht="12.75">
      <c r="C779" s="777"/>
    </row>
    <row r="780" ht="12.75">
      <c r="C780" s="777"/>
    </row>
    <row r="781" ht="12.75">
      <c r="C781" s="777"/>
    </row>
    <row r="782" ht="12.75">
      <c r="C782" s="777"/>
    </row>
    <row r="783" ht="12.75">
      <c r="C783" s="777"/>
    </row>
    <row r="784" ht="12.75">
      <c r="C784" s="777"/>
    </row>
    <row r="785" ht="12.75">
      <c r="C785" s="777"/>
    </row>
    <row r="786" ht="12.75">
      <c r="C786" s="777"/>
    </row>
    <row r="787" ht="12.75">
      <c r="C787" s="777"/>
    </row>
    <row r="788" ht="12.75">
      <c r="C788" s="777"/>
    </row>
    <row r="789" ht="12.75">
      <c r="C789" s="777"/>
    </row>
    <row r="790" ht="12.75">
      <c r="C790" s="777"/>
    </row>
    <row r="791" ht="12.75">
      <c r="C791" s="777"/>
    </row>
    <row r="792" ht="12.75">
      <c r="C792" s="777"/>
    </row>
    <row r="793" ht="12.75">
      <c r="C793" s="777"/>
    </row>
    <row r="794" ht="12.75">
      <c r="C794" s="777"/>
    </row>
    <row r="795" ht="12.75">
      <c r="C795" s="777"/>
    </row>
    <row r="796" ht="12.75">
      <c r="C796" s="777"/>
    </row>
    <row r="797" ht="12.75">
      <c r="C797" s="777"/>
    </row>
    <row r="798" ht="12.75">
      <c r="C798" s="777"/>
    </row>
    <row r="799" ht="12.75">
      <c r="C799" s="777"/>
    </row>
    <row r="800" ht="12.75">
      <c r="C800" s="777"/>
    </row>
    <row r="801" ht="12.75">
      <c r="C801" s="777"/>
    </row>
    <row r="802" ht="12.75">
      <c r="C802" s="777"/>
    </row>
    <row r="803" ht="12.75">
      <c r="C803" s="777"/>
    </row>
    <row r="804" ht="12.75">
      <c r="C804" s="777"/>
    </row>
    <row r="805" ht="12.75">
      <c r="C805" s="777"/>
    </row>
    <row r="806" ht="12.75">
      <c r="C806" s="777"/>
    </row>
    <row r="807" ht="12.75">
      <c r="C807" s="777"/>
    </row>
    <row r="808" ht="12.75">
      <c r="C808" s="777"/>
    </row>
    <row r="809" ht="12.75">
      <c r="C809" s="777"/>
    </row>
    <row r="810" ht="12.75">
      <c r="C810" s="777"/>
    </row>
    <row r="811" ht="12.75">
      <c r="C811" s="777"/>
    </row>
    <row r="812" ht="12.75">
      <c r="C812" s="777"/>
    </row>
    <row r="813" ht="12.75">
      <c r="C813" s="777"/>
    </row>
    <row r="814" ht="12.75">
      <c r="C814" s="777"/>
    </row>
    <row r="815" ht="12.75">
      <c r="C815" s="777"/>
    </row>
    <row r="816" ht="12.75">
      <c r="C816" s="777"/>
    </row>
    <row r="817" ht="12.75">
      <c r="C817" s="777"/>
    </row>
    <row r="818" ht="12.75">
      <c r="C818" s="777"/>
    </row>
    <row r="819" ht="12.75">
      <c r="C819" s="777"/>
    </row>
    <row r="820" ht="12.75">
      <c r="C820" s="777"/>
    </row>
    <row r="821" ht="12.75">
      <c r="C821" s="777"/>
    </row>
    <row r="822" ht="12.75">
      <c r="C822" s="777"/>
    </row>
    <row r="823" ht="12.75">
      <c r="C823" s="777"/>
    </row>
    <row r="824" ht="12.75">
      <c r="C824" s="777"/>
    </row>
    <row r="825" ht="12.75">
      <c r="C825" s="777"/>
    </row>
    <row r="826" ht="12.75">
      <c r="C826" s="777"/>
    </row>
    <row r="827" ht="12.75">
      <c r="C827" s="777"/>
    </row>
    <row r="828" ht="12.75">
      <c r="C828" s="777"/>
    </row>
    <row r="829" ht="12.75">
      <c r="C829" s="777"/>
    </row>
    <row r="830" ht="12.75">
      <c r="C830" s="777"/>
    </row>
    <row r="831" ht="12.75">
      <c r="C831" s="777"/>
    </row>
    <row r="832" ht="12.75">
      <c r="C832" s="777"/>
    </row>
    <row r="833" ht="12.75">
      <c r="C833" s="777"/>
    </row>
    <row r="834" ht="12.75">
      <c r="C834" s="777"/>
    </row>
    <row r="835" ht="12.75">
      <c r="C835" s="777"/>
    </row>
    <row r="836" ht="12.75">
      <c r="C836" s="777"/>
    </row>
    <row r="837" ht="12.75">
      <c r="C837" s="777"/>
    </row>
    <row r="838" ht="12.75">
      <c r="C838" s="777"/>
    </row>
    <row r="839" ht="12.75">
      <c r="C839" s="777"/>
    </row>
    <row r="840" ht="12.75">
      <c r="C840" s="777"/>
    </row>
    <row r="841" ht="12.75">
      <c r="C841" s="777"/>
    </row>
    <row r="842" ht="12.75">
      <c r="C842" s="777"/>
    </row>
    <row r="843" ht="12.75">
      <c r="C843" s="777"/>
    </row>
    <row r="844" ht="12.75">
      <c r="C844" s="777"/>
    </row>
    <row r="845" ht="12.75">
      <c r="C845" s="777"/>
    </row>
    <row r="846" ht="12.75">
      <c r="C846" s="777"/>
    </row>
    <row r="847" ht="12.75">
      <c r="C847" s="777"/>
    </row>
    <row r="848" ht="12.75">
      <c r="C848" s="777"/>
    </row>
    <row r="849" ht="12.75">
      <c r="C849" s="777"/>
    </row>
    <row r="850" ht="12.75">
      <c r="C850" s="777"/>
    </row>
    <row r="851" ht="12.75">
      <c r="C851" s="777"/>
    </row>
    <row r="852" ht="12.75">
      <c r="C852" s="777"/>
    </row>
    <row r="853" ht="12.75">
      <c r="C853" s="777"/>
    </row>
    <row r="854" ht="12.75">
      <c r="C854" s="777"/>
    </row>
    <row r="855" ht="12.75">
      <c r="C855" s="777"/>
    </row>
    <row r="856" ht="12.75">
      <c r="C856" s="777"/>
    </row>
    <row r="857" ht="12.75">
      <c r="C857" s="777"/>
    </row>
    <row r="858" ht="12.75">
      <c r="C858" s="777"/>
    </row>
    <row r="859" ht="12.75">
      <c r="C859" s="777"/>
    </row>
    <row r="860" ht="12.75">
      <c r="C860" s="777"/>
    </row>
    <row r="861" ht="12.75">
      <c r="C861" s="777"/>
    </row>
    <row r="862" ht="12.75">
      <c r="C862" s="777"/>
    </row>
    <row r="863" ht="12.75">
      <c r="C863" s="777"/>
    </row>
    <row r="864" ht="12.75">
      <c r="C864" s="777"/>
    </row>
    <row r="865" ht="12.75">
      <c r="C865" s="777"/>
    </row>
    <row r="866" ht="12.75">
      <c r="C866" s="777"/>
    </row>
    <row r="867" ht="12.75">
      <c r="C867" s="777"/>
    </row>
    <row r="868" ht="12.75">
      <c r="C868" s="777"/>
    </row>
    <row r="869" ht="12.75">
      <c r="C869" s="777"/>
    </row>
    <row r="870" ht="12.75">
      <c r="C870" s="777"/>
    </row>
    <row r="871" ht="12.75">
      <c r="C871" s="777"/>
    </row>
    <row r="872" ht="12.75">
      <c r="C872" s="777"/>
    </row>
    <row r="873" ht="12.75">
      <c r="C873" s="777"/>
    </row>
    <row r="874" ht="12.75">
      <c r="C874" s="777"/>
    </row>
    <row r="875" ht="12.75">
      <c r="C875" s="777"/>
    </row>
    <row r="876" ht="12.75">
      <c r="C876" s="777"/>
    </row>
    <row r="877" ht="12.75">
      <c r="C877" s="777"/>
    </row>
    <row r="878" ht="12.75">
      <c r="C878" s="777"/>
    </row>
    <row r="879" ht="12.75">
      <c r="C879" s="777"/>
    </row>
    <row r="880" ht="12.75">
      <c r="C880" s="777"/>
    </row>
    <row r="881" ht="12.75">
      <c r="C881" s="777"/>
    </row>
    <row r="882" ht="12.75">
      <c r="C882" s="777"/>
    </row>
    <row r="883" ht="12.75">
      <c r="C883" s="777"/>
    </row>
    <row r="884" ht="12.75">
      <c r="C884" s="777"/>
    </row>
    <row r="885" ht="12.75">
      <c r="C885" s="777"/>
    </row>
    <row r="886" ht="12.75">
      <c r="C886" s="777"/>
    </row>
    <row r="887" ht="12.75">
      <c r="C887" s="777"/>
    </row>
    <row r="888" ht="12.75">
      <c r="C888" s="777"/>
    </row>
    <row r="889" ht="12.75">
      <c r="C889" s="777"/>
    </row>
    <row r="890" ht="12.75">
      <c r="C890" s="777"/>
    </row>
    <row r="891" ht="12.75">
      <c r="C891" s="777"/>
    </row>
    <row r="892" ht="12.75">
      <c r="C892" s="777"/>
    </row>
    <row r="893" ht="12.75">
      <c r="C893" s="777"/>
    </row>
    <row r="894" ht="12.75">
      <c r="C894" s="777"/>
    </row>
    <row r="895" ht="12.75">
      <c r="C895" s="777"/>
    </row>
    <row r="896" ht="12.75">
      <c r="C896" s="777"/>
    </row>
    <row r="897" ht="12.75">
      <c r="C897" s="777"/>
    </row>
    <row r="898" ht="12.75">
      <c r="C898" s="777"/>
    </row>
    <row r="899" ht="12.75">
      <c r="C899" s="777"/>
    </row>
    <row r="900" ht="12.75">
      <c r="C900" s="777"/>
    </row>
    <row r="901" ht="12.75">
      <c r="C901" s="777"/>
    </row>
    <row r="902" ht="12.75">
      <c r="C902" s="777"/>
    </row>
    <row r="903" ht="12.75">
      <c r="C903" s="777"/>
    </row>
    <row r="904" ht="12.75">
      <c r="C904" s="777"/>
    </row>
    <row r="905" ht="12.75">
      <c r="C905" s="777"/>
    </row>
    <row r="906" ht="12.75">
      <c r="C906" s="777"/>
    </row>
    <row r="907" ht="12.75">
      <c r="C907" s="777"/>
    </row>
    <row r="908" ht="12.75">
      <c r="C908" s="777"/>
    </row>
    <row r="909" ht="12.75">
      <c r="C909" s="777"/>
    </row>
    <row r="910" ht="12.75">
      <c r="C910" s="777"/>
    </row>
    <row r="911" ht="12.75">
      <c r="C911" s="777"/>
    </row>
    <row r="912" ht="12.75">
      <c r="C912" s="777"/>
    </row>
    <row r="913" ht="12.75">
      <c r="C913" s="777"/>
    </row>
    <row r="914" ht="12.75">
      <c r="C914" s="777"/>
    </row>
    <row r="915" ht="12.75">
      <c r="C915" s="777"/>
    </row>
    <row r="916" ht="12.75">
      <c r="C916" s="777"/>
    </row>
    <row r="917" ht="12.75">
      <c r="C917" s="777"/>
    </row>
    <row r="918" ht="12.75">
      <c r="C918" s="777"/>
    </row>
    <row r="919" ht="12.75">
      <c r="C919" s="777"/>
    </row>
    <row r="920" ht="12.75">
      <c r="C920" s="777"/>
    </row>
    <row r="921" ht="12.75">
      <c r="C921" s="777"/>
    </row>
    <row r="922" ht="12.75">
      <c r="C922" s="777"/>
    </row>
    <row r="923" ht="12.75">
      <c r="C923" s="777"/>
    </row>
    <row r="924" ht="12.75">
      <c r="C924" s="777"/>
    </row>
    <row r="925" ht="12.75">
      <c r="C925" s="777"/>
    </row>
    <row r="926" ht="12.75">
      <c r="C926" s="777"/>
    </row>
    <row r="927" ht="12.75">
      <c r="C927" s="777"/>
    </row>
    <row r="928" ht="12.75">
      <c r="C928" s="777"/>
    </row>
    <row r="929" ht="12.75">
      <c r="C929" s="777"/>
    </row>
    <row r="930" ht="12.75">
      <c r="C930" s="777"/>
    </row>
    <row r="931" ht="12.75">
      <c r="C931" s="777"/>
    </row>
    <row r="932" ht="12.75">
      <c r="C932" s="777"/>
    </row>
    <row r="933" ht="12.75">
      <c r="C933" s="777"/>
    </row>
    <row r="934" ht="12.75">
      <c r="C934" s="777"/>
    </row>
    <row r="935" ht="12.75">
      <c r="C935" s="777"/>
    </row>
    <row r="936" ht="12.75">
      <c r="C936" s="777"/>
    </row>
    <row r="937" ht="12.75">
      <c r="C937" s="777"/>
    </row>
    <row r="938" ht="12.75">
      <c r="C938" s="777"/>
    </row>
    <row r="939" ht="12.75">
      <c r="C939" s="777"/>
    </row>
    <row r="940" ht="12.75">
      <c r="C940" s="777"/>
    </row>
    <row r="941" ht="12.75">
      <c r="C941" s="777"/>
    </row>
    <row r="942" ht="12.75">
      <c r="C942" s="777"/>
    </row>
    <row r="943" ht="12.75">
      <c r="C943" s="777"/>
    </row>
    <row r="944" ht="12.75">
      <c r="C944" s="777"/>
    </row>
    <row r="945" ht="12.75">
      <c r="C945" s="777"/>
    </row>
    <row r="946" ht="12.75">
      <c r="C946" s="777"/>
    </row>
    <row r="947" ht="12.75">
      <c r="C947" s="777"/>
    </row>
    <row r="948" ht="12.75">
      <c r="C948" s="777"/>
    </row>
    <row r="949" ht="12.75">
      <c r="C949" s="777"/>
    </row>
    <row r="950" ht="12.75">
      <c r="C950" s="777"/>
    </row>
    <row r="951" ht="12.75">
      <c r="C951" s="777"/>
    </row>
    <row r="952" ht="12.75">
      <c r="C952" s="777"/>
    </row>
    <row r="953" ht="12.75">
      <c r="C953" s="777"/>
    </row>
    <row r="954" ht="12.75">
      <c r="C954" s="777"/>
    </row>
    <row r="955" ht="12.75">
      <c r="C955" s="777"/>
    </row>
    <row r="956" ht="12.75">
      <c r="C956" s="777"/>
    </row>
    <row r="957" ht="12.75">
      <c r="C957" s="777"/>
    </row>
    <row r="958" ht="12.75">
      <c r="C958" s="777"/>
    </row>
    <row r="959" ht="12.75">
      <c r="C959" s="777"/>
    </row>
    <row r="960" ht="12.75">
      <c r="C960" s="777"/>
    </row>
    <row r="961" ht="12.75">
      <c r="C961" s="777"/>
    </row>
    <row r="962" ht="12.75">
      <c r="C962" s="777"/>
    </row>
    <row r="963" ht="12.75">
      <c r="C963" s="777"/>
    </row>
    <row r="964" ht="12.75">
      <c r="C964" s="777"/>
    </row>
    <row r="965" ht="12.75">
      <c r="C965" s="777"/>
    </row>
    <row r="966" ht="12.75">
      <c r="C966" s="777"/>
    </row>
    <row r="967" ht="12.75">
      <c r="C967" s="777"/>
    </row>
    <row r="968" ht="12.75">
      <c r="C968" s="777"/>
    </row>
    <row r="969" ht="12.75">
      <c r="C969" s="777"/>
    </row>
    <row r="970" ht="12.75">
      <c r="C970" s="777"/>
    </row>
    <row r="971" ht="12.75">
      <c r="C971" s="777"/>
    </row>
    <row r="972" ht="12.75">
      <c r="C972" s="777"/>
    </row>
    <row r="973" ht="12.75">
      <c r="C973" s="777"/>
    </row>
    <row r="974" ht="12.75">
      <c r="C974" s="777"/>
    </row>
    <row r="975" ht="12.75">
      <c r="C975" s="777"/>
    </row>
    <row r="976" ht="12.75">
      <c r="C976" s="777"/>
    </row>
    <row r="977" ht="12.75">
      <c r="C977" s="777"/>
    </row>
    <row r="978" ht="12.75">
      <c r="C978" s="777"/>
    </row>
    <row r="979" ht="12.75">
      <c r="C979" s="777"/>
    </row>
    <row r="980" ht="12.75">
      <c r="C980" s="777"/>
    </row>
    <row r="981" ht="12.75">
      <c r="C981" s="777"/>
    </row>
    <row r="982" ht="12.75">
      <c r="C982" s="777"/>
    </row>
    <row r="983" ht="12.75">
      <c r="C983" s="777"/>
    </row>
    <row r="984" ht="12.75">
      <c r="C984" s="777"/>
    </row>
    <row r="985" ht="12.75">
      <c r="C985" s="777"/>
    </row>
    <row r="986" ht="12.75">
      <c r="C986" s="777"/>
    </row>
    <row r="987" ht="12.75">
      <c r="C987" s="777"/>
    </row>
    <row r="988" ht="12.75">
      <c r="C988" s="777"/>
    </row>
    <row r="989" ht="12.75">
      <c r="C989" s="777"/>
    </row>
    <row r="990" ht="12.75">
      <c r="C990" s="777"/>
    </row>
    <row r="991" ht="12.75">
      <c r="C991" s="777"/>
    </row>
    <row r="992" ht="12.75">
      <c r="C992" s="777"/>
    </row>
    <row r="993" ht="12.75">
      <c r="C993" s="777"/>
    </row>
    <row r="994" ht="12.75">
      <c r="C994" s="777"/>
    </row>
    <row r="995" ht="12.75">
      <c r="C995" s="777"/>
    </row>
    <row r="996" ht="12.75">
      <c r="C996" s="777"/>
    </row>
    <row r="997" ht="12.75">
      <c r="C997" s="777"/>
    </row>
    <row r="998" ht="12.75">
      <c r="C998" s="777"/>
    </row>
    <row r="999" ht="12.75">
      <c r="C999" s="777"/>
    </row>
    <row r="1000" ht="12.75">
      <c r="C1000" s="777"/>
    </row>
    <row r="1001" ht="12.75">
      <c r="C1001" s="777"/>
    </row>
    <row r="1002" ht="12.75">
      <c r="C1002" s="777"/>
    </row>
    <row r="1003" ht="12.75">
      <c r="C1003" s="777"/>
    </row>
    <row r="1004" ht="12.75">
      <c r="C1004" s="777"/>
    </row>
    <row r="1005" ht="12.75">
      <c r="C1005" s="777"/>
    </row>
    <row r="1006" ht="12.75">
      <c r="C1006" s="777"/>
    </row>
    <row r="1007" ht="12.75">
      <c r="C1007" s="777"/>
    </row>
    <row r="1008" ht="12.75">
      <c r="C1008" s="777"/>
    </row>
    <row r="1009" ht="12.75">
      <c r="C1009" s="777"/>
    </row>
    <row r="1010" ht="12.75">
      <c r="C1010" s="777"/>
    </row>
    <row r="1011" ht="12.75">
      <c r="C1011" s="777"/>
    </row>
    <row r="1012" ht="12.75">
      <c r="C1012" s="777"/>
    </row>
    <row r="1013" ht="12.75">
      <c r="C1013" s="777"/>
    </row>
    <row r="1014" ht="12.75">
      <c r="C1014" s="777"/>
    </row>
    <row r="1015" ht="12.75">
      <c r="C1015" s="777"/>
    </row>
    <row r="1016" ht="12.75">
      <c r="C1016" s="777"/>
    </row>
    <row r="1017" ht="12.75">
      <c r="C1017" s="777"/>
    </row>
    <row r="1018" ht="12.75">
      <c r="C1018" s="777"/>
    </row>
    <row r="1019" ht="12.75">
      <c r="C1019" s="777"/>
    </row>
    <row r="1020" ht="12.75">
      <c r="C1020" s="777"/>
    </row>
    <row r="1021" ht="12.75">
      <c r="C1021" s="777"/>
    </row>
    <row r="1022" ht="12.75">
      <c r="C1022" s="777"/>
    </row>
    <row r="1023" ht="12.75">
      <c r="C1023" s="777"/>
    </row>
    <row r="1024" ht="12.75">
      <c r="C1024" s="777"/>
    </row>
    <row r="1025" ht="12.75">
      <c r="C1025" s="777"/>
    </row>
    <row r="1026" ht="12.75">
      <c r="C1026" s="777"/>
    </row>
    <row r="1027" ht="12.75">
      <c r="C1027" s="777"/>
    </row>
    <row r="1028" ht="12.75">
      <c r="C1028" s="777"/>
    </row>
    <row r="1029" ht="12.75">
      <c r="C1029" s="777"/>
    </row>
    <row r="1030" ht="12.75">
      <c r="C1030" s="777"/>
    </row>
    <row r="1031" ht="12.75">
      <c r="C1031" s="777"/>
    </row>
    <row r="1032" ht="12.75">
      <c r="C1032" s="777"/>
    </row>
    <row r="1033" ht="12.75">
      <c r="C1033" s="777"/>
    </row>
    <row r="1034" ht="12.75">
      <c r="C1034" s="777"/>
    </row>
    <row r="1035" ht="12.75">
      <c r="C1035" s="777"/>
    </row>
    <row r="1036" ht="12.75">
      <c r="C1036" s="777"/>
    </row>
    <row r="1037" ht="12.75">
      <c r="C1037" s="777"/>
    </row>
    <row r="1038" ht="12.75">
      <c r="C1038" s="777"/>
    </row>
    <row r="1039" ht="12.75">
      <c r="C1039" s="777"/>
    </row>
    <row r="1040" ht="12.75">
      <c r="C1040" s="777"/>
    </row>
    <row r="1041" ht="12.75">
      <c r="C1041" s="777"/>
    </row>
    <row r="1042" ht="12.75">
      <c r="C1042" s="777"/>
    </row>
    <row r="1043" ht="12.75">
      <c r="C1043" s="777"/>
    </row>
    <row r="1044" ht="12.75">
      <c r="C1044" s="777"/>
    </row>
    <row r="1045" ht="12.75">
      <c r="C1045" s="777"/>
    </row>
    <row r="1046" ht="12.75">
      <c r="C1046" s="777"/>
    </row>
    <row r="1047" ht="12.75">
      <c r="C1047" s="777"/>
    </row>
    <row r="1048" ht="12.75">
      <c r="C1048" s="777"/>
    </row>
    <row r="1049" ht="12.75">
      <c r="C1049" s="777"/>
    </row>
    <row r="1050" ht="12.75">
      <c r="C1050" s="777"/>
    </row>
    <row r="1051" ht="12.75">
      <c r="C1051" s="777"/>
    </row>
    <row r="1052" ht="12.75">
      <c r="C1052" s="777"/>
    </row>
    <row r="1053" ht="12.75">
      <c r="C1053" s="777"/>
    </row>
    <row r="1054" ht="12.75">
      <c r="C1054" s="777"/>
    </row>
    <row r="1055" ht="12.75">
      <c r="C1055" s="777"/>
    </row>
    <row r="1056" ht="12.75">
      <c r="C1056" s="777"/>
    </row>
    <row r="1057" ht="12.75">
      <c r="C1057" s="777"/>
    </row>
    <row r="1058" ht="12.75">
      <c r="C1058" s="777"/>
    </row>
    <row r="1059" ht="12.75">
      <c r="C1059" s="777"/>
    </row>
    <row r="1060" ht="12.75">
      <c r="C1060" s="777"/>
    </row>
    <row r="1061" ht="12.75">
      <c r="C1061" s="777"/>
    </row>
    <row r="1062" ht="12.75">
      <c r="C1062" s="777"/>
    </row>
    <row r="1063" ht="12.75">
      <c r="C1063" s="777"/>
    </row>
    <row r="1064" ht="12.75">
      <c r="C1064" s="777"/>
    </row>
    <row r="1065" ht="12.75">
      <c r="C1065" s="777"/>
    </row>
    <row r="1066" ht="12.75">
      <c r="C1066" s="777"/>
    </row>
    <row r="1067" ht="12.75">
      <c r="C1067" s="777"/>
    </row>
    <row r="1068" ht="12.75">
      <c r="C1068" s="777"/>
    </row>
    <row r="1069" ht="12.75">
      <c r="C1069" s="777"/>
    </row>
    <row r="1070" ht="12.75">
      <c r="C1070" s="777"/>
    </row>
    <row r="1071" ht="12.75">
      <c r="C1071" s="777"/>
    </row>
    <row r="1072" ht="12.75">
      <c r="C1072" s="777"/>
    </row>
    <row r="1073" ht="12.75">
      <c r="C1073" s="777"/>
    </row>
    <row r="1074" ht="12.75">
      <c r="C1074" s="777"/>
    </row>
    <row r="1075" ht="12.75">
      <c r="C1075" s="777"/>
    </row>
    <row r="1076" ht="12.75">
      <c r="C1076" s="777"/>
    </row>
    <row r="1077" ht="12.75">
      <c r="C1077" s="777"/>
    </row>
    <row r="1078" ht="12.75">
      <c r="C1078" s="777"/>
    </row>
    <row r="1079" ht="12.75">
      <c r="C1079" s="777"/>
    </row>
    <row r="1080" ht="12.75">
      <c r="C1080" s="777"/>
    </row>
    <row r="1081" ht="12.75">
      <c r="C1081" s="777"/>
    </row>
    <row r="1082" ht="12.75">
      <c r="C1082" s="777"/>
    </row>
    <row r="1083" ht="12.75">
      <c r="C1083" s="777"/>
    </row>
    <row r="1084" ht="12.75">
      <c r="C1084" s="777"/>
    </row>
    <row r="1085" ht="12.75">
      <c r="C1085" s="777"/>
    </row>
    <row r="1086" ht="12.75">
      <c r="C1086" s="777"/>
    </row>
    <row r="1087" ht="12.75">
      <c r="C1087" s="777"/>
    </row>
    <row r="1088" ht="12.75">
      <c r="C1088" s="777"/>
    </row>
    <row r="1089" ht="12.75">
      <c r="C1089" s="777"/>
    </row>
    <row r="1090" ht="12.75">
      <c r="C1090" s="777"/>
    </row>
    <row r="1091" ht="12.75">
      <c r="C1091" s="777"/>
    </row>
    <row r="1092" ht="12.75">
      <c r="C1092" s="777"/>
    </row>
    <row r="1093" ht="12.75">
      <c r="C1093" s="777"/>
    </row>
    <row r="1094" ht="12.75">
      <c r="C1094" s="777"/>
    </row>
    <row r="1095" ht="12.75">
      <c r="C1095" s="777"/>
    </row>
    <row r="1096" ht="12.75">
      <c r="C1096" s="777"/>
    </row>
    <row r="1097" ht="12.75">
      <c r="C1097" s="777"/>
    </row>
    <row r="1098" ht="12.75">
      <c r="C1098" s="777"/>
    </row>
    <row r="1099" ht="12.75">
      <c r="C1099" s="777"/>
    </row>
    <row r="1100" ht="12.75">
      <c r="C1100" s="777"/>
    </row>
    <row r="1101" ht="12.75">
      <c r="C1101" s="777"/>
    </row>
    <row r="1102" ht="12.75">
      <c r="C1102" s="777"/>
    </row>
    <row r="1103" ht="12.75">
      <c r="C1103" s="777"/>
    </row>
    <row r="1104" ht="12.75">
      <c r="C1104" s="777"/>
    </row>
    <row r="1105" ht="12.75">
      <c r="C1105" s="777"/>
    </row>
    <row r="1106" ht="12.75">
      <c r="C1106" s="777"/>
    </row>
    <row r="1107" ht="12.75">
      <c r="C1107" s="777"/>
    </row>
    <row r="1108" ht="12.75">
      <c r="C1108" s="777"/>
    </row>
    <row r="1109" ht="12.75">
      <c r="C1109" s="777"/>
    </row>
    <row r="1110" ht="12.75">
      <c r="C1110" s="777"/>
    </row>
    <row r="1111" ht="12.75">
      <c r="C1111" s="777"/>
    </row>
    <row r="1112" ht="12.75">
      <c r="C1112" s="777"/>
    </row>
    <row r="1113" ht="12.75">
      <c r="C1113" s="777"/>
    </row>
    <row r="1114" ht="12.75">
      <c r="C1114" s="777"/>
    </row>
    <row r="1115" ht="12.75">
      <c r="C1115" s="777"/>
    </row>
    <row r="1116" ht="12.75">
      <c r="C1116" s="777"/>
    </row>
    <row r="1117" ht="12.75">
      <c r="C1117" s="777"/>
    </row>
    <row r="1118" ht="12.75">
      <c r="C1118" s="777"/>
    </row>
    <row r="1119" ht="12.75">
      <c r="C1119" s="777"/>
    </row>
    <row r="1120" ht="12.75">
      <c r="C1120" s="777"/>
    </row>
    <row r="1121" ht="12.75">
      <c r="C1121" s="777"/>
    </row>
    <row r="1122" ht="12.75">
      <c r="C1122" s="777"/>
    </row>
    <row r="1123" ht="12.75">
      <c r="C1123" s="777"/>
    </row>
    <row r="1124" ht="12.75">
      <c r="C1124" s="777"/>
    </row>
    <row r="1125" ht="12.75">
      <c r="C1125" s="777"/>
    </row>
    <row r="1126" ht="12.75">
      <c r="C1126" s="777"/>
    </row>
    <row r="1127" ht="12.75">
      <c r="C1127" s="777"/>
    </row>
    <row r="1128" ht="12.75">
      <c r="C1128" s="777"/>
    </row>
    <row r="1129" ht="12.75">
      <c r="C1129" s="777"/>
    </row>
    <row r="1130" ht="12.75">
      <c r="C1130" s="777"/>
    </row>
    <row r="1131" ht="12.75">
      <c r="C1131" s="777"/>
    </row>
    <row r="1132" ht="12.75">
      <c r="C1132" s="777"/>
    </row>
    <row r="1133" ht="12.75">
      <c r="C1133" s="777"/>
    </row>
    <row r="1134" ht="12.75">
      <c r="C1134" s="777"/>
    </row>
    <row r="1135" ht="12.75">
      <c r="C1135" s="777"/>
    </row>
    <row r="1136" ht="12.75">
      <c r="C1136" s="777"/>
    </row>
    <row r="1137" ht="12.75">
      <c r="C1137" s="777"/>
    </row>
    <row r="1138" ht="12.75">
      <c r="C1138" s="777"/>
    </row>
    <row r="1139" ht="12.75">
      <c r="C1139" s="777"/>
    </row>
    <row r="1140" ht="12.75">
      <c r="C1140" s="777"/>
    </row>
    <row r="1141" ht="12.75">
      <c r="C1141" s="777"/>
    </row>
    <row r="1142" ht="12.75">
      <c r="C1142" s="777"/>
    </row>
    <row r="1143" ht="12.75">
      <c r="C1143" s="777"/>
    </row>
    <row r="1144" ht="12.75">
      <c r="C1144" s="777"/>
    </row>
    <row r="1145" ht="12.75">
      <c r="C1145" s="777"/>
    </row>
    <row r="1146" ht="12.75">
      <c r="C1146" s="777"/>
    </row>
    <row r="1147" ht="12.75">
      <c r="C1147" s="777"/>
    </row>
    <row r="1148" ht="12.75">
      <c r="C1148" s="777"/>
    </row>
    <row r="1149" ht="12.75">
      <c r="C1149" s="777"/>
    </row>
    <row r="1150" ht="12.75">
      <c r="C1150" s="777"/>
    </row>
    <row r="1151" ht="12.75">
      <c r="C1151" s="777"/>
    </row>
    <row r="1152" ht="12.75">
      <c r="C1152" s="777"/>
    </row>
    <row r="1153" ht="12.75">
      <c r="C1153" s="777"/>
    </row>
    <row r="1154" ht="12.75">
      <c r="C1154" s="777"/>
    </row>
    <row r="1155" ht="12.75">
      <c r="C1155" s="777"/>
    </row>
    <row r="1156" ht="12.75">
      <c r="C1156" s="777"/>
    </row>
    <row r="1157" ht="12.75">
      <c r="C1157" s="777"/>
    </row>
    <row r="1158" ht="12.75">
      <c r="C1158" s="777"/>
    </row>
    <row r="1159" ht="12.75">
      <c r="C1159" s="777"/>
    </row>
    <row r="1160" ht="12.75">
      <c r="C1160" s="777"/>
    </row>
    <row r="1161" ht="12.75">
      <c r="C1161" s="777"/>
    </row>
    <row r="1162" ht="12.75">
      <c r="C1162" s="777"/>
    </row>
    <row r="1163" ht="12.75">
      <c r="C1163" s="777"/>
    </row>
    <row r="1164" ht="12.75">
      <c r="C1164" s="777"/>
    </row>
    <row r="1165" ht="12.75">
      <c r="C1165" s="777"/>
    </row>
    <row r="1166" ht="12.75">
      <c r="C1166" s="777"/>
    </row>
    <row r="1167" ht="12.75">
      <c r="C1167" s="777"/>
    </row>
    <row r="1168" ht="12.75">
      <c r="C1168" s="777"/>
    </row>
    <row r="1169" ht="12.75">
      <c r="C1169" s="777"/>
    </row>
    <row r="1170" ht="12.75">
      <c r="C1170" s="777"/>
    </row>
    <row r="1171" ht="12.75">
      <c r="C1171" s="777"/>
    </row>
    <row r="1172" ht="12.75">
      <c r="C1172" s="777"/>
    </row>
    <row r="1173" ht="12.75">
      <c r="C1173" s="777"/>
    </row>
    <row r="1174" ht="12.75">
      <c r="C1174" s="777"/>
    </row>
    <row r="1175" ht="12.75">
      <c r="C1175" s="777"/>
    </row>
    <row r="1176" ht="12.75">
      <c r="C1176" s="777"/>
    </row>
    <row r="1177" ht="12.75">
      <c r="C1177" s="777"/>
    </row>
    <row r="1178" ht="12.75">
      <c r="C1178" s="777"/>
    </row>
    <row r="1179" ht="12.75">
      <c r="C1179" s="777"/>
    </row>
    <row r="1180" ht="12.75">
      <c r="C1180" s="777"/>
    </row>
    <row r="1181" ht="12.75">
      <c r="C1181" s="777"/>
    </row>
    <row r="1182" ht="12.75">
      <c r="C1182" s="777"/>
    </row>
    <row r="1183" ht="12.75">
      <c r="C1183" s="777"/>
    </row>
    <row r="1184" ht="12.75">
      <c r="C1184" s="777"/>
    </row>
    <row r="1185" ht="12.75">
      <c r="C1185" s="777"/>
    </row>
    <row r="1186" ht="12.75">
      <c r="C1186" s="777"/>
    </row>
    <row r="1187" ht="12.75">
      <c r="C1187" s="777"/>
    </row>
    <row r="1188" ht="12.75">
      <c r="C1188" s="777"/>
    </row>
    <row r="1189" ht="12.75">
      <c r="C1189" s="777"/>
    </row>
    <row r="1190" ht="12.75">
      <c r="C1190" s="777"/>
    </row>
    <row r="1191" ht="12.75">
      <c r="C1191" s="777"/>
    </row>
    <row r="1192" ht="12.75">
      <c r="C1192" s="777"/>
    </row>
    <row r="1193" ht="12.75">
      <c r="C1193" s="777"/>
    </row>
    <row r="1194" ht="12.75">
      <c r="C1194" s="777"/>
    </row>
    <row r="1195" ht="12.75">
      <c r="C1195" s="777"/>
    </row>
    <row r="1196" ht="12.75">
      <c r="C1196" s="777"/>
    </row>
    <row r="1197" ht="12.75">
      <c r="C1197" s="777"/>
    </row>
    <row r="1198" ht="12.75">
      <c r="C1198" s="777"/>
    </row>
    <row r="1199" ht="12.75">
      <c r="C1199" s="777"/>
    </row>
    <row r="1200" ht="12.75">
      <c r="C1200" s="777"/>
    </row>
    <row r="1201" ht="12.75">
      <c r="C1201" s="777"/>
    </row>
    <row r="1202" ht="12.75">
      <c r="C1202" s="777"/>
    </row>
    <row r="1203" ht="12.75">
      <c r="C1203" s="777"/>
    </row>
    <row r="1204" ht="12.75">
      <c r="C1204" s="777"/>
    </row>
    <row r="1205" ht="12.75">
      <c r="C1205" s="777"/>
    </row>
    <row r="1206" ht="12.75">
      <c r="C1206" s="777"/>
    </row>
    <row r="1207" ht="12.75">
      <c r="C1207" s="777"/>
    </row>
    <row r="1208" ht="12.75">
      <c r="C1208" s="777"/>
    </row>
    <row r="1209" ht="12.75">
      <c r="C1209" s="777"/>
    </row>
    <row r="1210" ht="12.75">
      <c r="C1210" s="777"/>
    </row>
    <row r="1211" ht="12.75">
      <c r="C1211" s="777"/>
    </row>
    <row r="1212" ht="12.75">
      <c r="C1212" s="777"/>
    </row>
    <row r="1213" ht="12.75">
      <c r="C1213" s="777"/>
    </row>
    <row r="1214" ht="12.75">
      <c r="C1214" s="777"/>
    </row>
    <row r="1215" ht="12.75">
      <c r="C1215" s="777"/>
    </row>
    <row r="1216" ht="12.75">
      <c r="C1216" s="777"/>
    </row>
    <row r="1217" ht="12.75">
      <c r="C1217" s="777"/>
    </row>
    <row r="1218" ht="12.75">
      <c r="C1218" s="777"/>
    </row>
    <row r="1219" ht="12.75">
      <c r="C1219" s="777"/>
    </row>
    <row r="1220" ht="12.75">
      <c r="C1220" s="777"/>
    </row>
    <row r="1221" ht="12.75">
      <c r="C1221" s="777"/>
    </row>
    <row r="1222" ht="12.75">
      <c r="C1222" s="777"/>
    </row>
    <row r="1223" ht="12.75">
      <c r="C1223" s="777"/>
    </row>
    <row r="1224" ht="12.75">
      <c r="C1224" s="777"/>
    </row>
    <row r="1225" ht="12.75">
      <c r="C1225" s="777"/>
    </row>
    <row r="1226" ht="12.75">
      <c r="C1226" s="777"/>
    </row>
    <row r="1227" ht="12.75">
      <c r="C1227" s="777"/>
    </row>
    <row r="1228" ht="12.75">
      <c r="C1228" s="777"/>
    </row>
    <row r="1229" ht="12.75">
      <c r="C1229" s="777"/>
    </row>
    <row r="1230" ht="12.75">
      <c r="C1230" s="777"/>
    </row>
    <row r="1231" ht="12.75">
      <c r="C1231" s="777"/>
    </row>
    <row r="1232" ht="12.75">
      <c r="C1232" s="777"/>
    </row>
    <row r="1233" ht="12.75">
      <c r="C1233" s="777"/>
    </row>
    <row r="1234" ht="12.75">
      <c r="C1234" s="777"/>
    </row>
    <row r="1235" ht="12.75">
      <c r="C1235" s="777"/>
    </row>
    <row r="1236" ht="12.75">
      <c r="C1236" s="777"/>
    </row>
    <row r="1237" ht="12.75">
      <c r="C1237" s="777"/>
    </row>
    <row r="1238" ht="12.75">
      <c r="C1238" s="777"/>
    </row>
    <row r="1239" ht="12.75">
      <c r="C1239" s="777"/>
    </row>
    <row r="1240" ht="12.75">
      <c r="C1240" s="777"/>
    </row>
    <row r="1241" ht="12.75">
      <c r="C1241" s="777"/>
    </row>
    <row r="1242" ht="12.75">
      <c r="C1242" s="777"/>
    </row>
    <row r="1243" ht="12.75">
      <c r="C1243" s="777"/>
    </row>
    <row r="1244" ht="12.75">
      <c r="C1244" s="777"/>
    </row>
    <row r="1245" ht="12.75">
      <c r="C1245" s="777"/>
    </row>
    <row r="1246" ht="12.75">
      <c r="C1246" s="777"/>
    </row>
    <row r="1247" ht="12.75">
      <c r="C1247" s="777"/>
    </row>
    <row r="1248" ht="12.75">
      <c r="C1248" s="777"/>
    </row>
    <row r="1249" ht="12.75">
      <c r="C1249" s="777"/>
    </row>
    <row r="1250" ht="12.75">
      <c r="C1250" s="777"/>
    </row>
    <row r="1251" ht="12.75">
      <c r="C1251" s="777"/>
    </row>
    <row r="1252" ht="12.75">
      <c r="C1252" s="777"/>
    </row>
    <row r="1253" ht="12.75">
      <c r="C1253" s="777"/>
    </row>
    <row r="1254" ht="12.75">
      <c r="C1254" s="777"/>
    </row>
    <row r="1255" ht="12.75">
      <c r="C1255" s="777"/>
    </row>
    <row r="1256" ht="12.75">
      <c r="C1256" s="777"/>
    </row>
    <row r="1257" ht="12.75">
      <c r="C1257" s="777"/>
    </row>
    <row r="1258" ht="12.75">
      <c r="C1258" s="777"/>
    </row>
    <row r="1259" ht="12.75">
      <c r="C1259" s="777"/>
    </row>
    <row r="1260" ht="12.75">
      <c r="C1260" s="777"/>
    </row>
    <row r="1261" ht="12.75">
      <c r="C1261" s="777"/>
    </row>
    <row r="1262" ht="12.75">
      <c r="C1262" s="777"/>
    </row>
    <row r="1263" ht="12.75">
      <c r="C1263" s="777"/>
    </row>
    <row r="1264" ht="12.75">
      <c r="C1264" s="777"/>
    </row>
    <row r="1265" ht="12.75">
      <c r="C1265" s="777"/>
    </row>
    <row r="1266" ht="12.75">
      <c r="C1266" s="777"/>
    </row>
    <row r="1267" ht="12.75">
      <c r="C1267" s="777"/>
    </row>
    <row r="1268" ht="12.75">
      <c r="C1268" s="777"/>
    </row>
    <row r="1269" ht="12.75">
      <c r="C1269" s="777"/>
    </row>
    <row r="1270" ht="12.75">
      <c r="C1270" s="777"/>
    </row>
    <row r="1271" ht="12.75">
      <c r="C1271" s="777"/>
    </row>
    <row r="1272" ht="12.75">
      <c r="C1272" s="777"/>
    </row>
    <row r="1273" ht="12.75">
      <c r="C1273" s="777"/>
    </row>
    <row r="1274" ht="12.75">
      <c r="C1274" s="777"/>
    </row>
    <row r="1275" ht="12.75">
      <c r="C1275" s="777"/>
    </row>
    <row r="1276" ht="12.75">
      <c r="C1276" s="777"/>
    </row>
    <row r="1277" ht="12.75">
      <c r="C1277" s="777"/>
    </row>
    <row r="1278" ht="12.75">
      <c r="C1278" s="777"/>
    </row>
    <row r="1279" ht="12.75">
      <c r="C1279" s="777"/>
    </row>
    <row r="1280" ht="12.75">
      <c r="C1280" s="777"/>
    </row>
    <row r="1281" ht="12.75">
      <c r="C1281" s="777"/>
    </row>
    <row r="1282" ht="12.75">
      <c r="C1282" s="777"/>
    </row>
  </sheetData>
  <sheetProtection/>
  <mergeCells count="13">
    <mergeCell ref="B2:B4"/>
    <mergeCell ref="B39:B42"/>
    <mergeCell ref="B44:B45"/>
    <mergeCell ref="A2:A9"/>
    <mergeCell ref="A33:A54"/>
    <mergeCell ref="B58:B67"/>
    <mergeCell ref="B69:B73"/>
    <mergeCell ref="A58:A73"/>
    <mergeCell ref="B11:B21"/>
    <mergeCell ref="A11:A30"/>
    <mergeCell ref="B23:B30"/>
    <mergeCell ref="B33:B37"/>
    <mergeCell ref="B47:B54"/>
  </mergeCells>
  <hyperlinks>
    <hyperlink ref="C44" location="'Tab. C3-1A'!A1" display="Tab. C3-1A: Abgänger an allgemeinbildenden öffentlichen und privaten Schulen in Freiburg i. Br. in den Schuljahren 200/01 bis 2009/10 nach Abschlussart (Anzahl; in %)"/>
    <hyperlink ref="C45" location="'Tab. C3-2A'!A1" display="Tab. C3-2A: Schüler und Schülerinnen an allgemeinbildenden öffentlichen und privaten Schulen ohne Hauptschulabschluss in Freiburg i. Br. im Schuljahr 2008/09 nach Schulart (Anzahl; in %)"/>
    <hyperlink ref="C11" location="'Tab. B1-2A'!A1" display="Tab. B1-2A: Tageseinrichtungen für Kinder in Freiburg i. Br. und Baden-Württemberg in den Jahren 2006 bis 2009 nach Trägergruppen (in %)"/>
    <hyperlink ref="C12" location="'Tab. B1-3A'!A1" display="Tab. B1-3A: Tageseinrichtungen für Kinder in Freiburg i. Br. in den Schuljahren 2006 bis 2009 nach Art der Einrichtung (Anzahl; in %)"/>
    <hyperlink ref="C13" location="'Tab. B1-4A'!A1" display="Tab. B1-4A: Entwicklung der verfügbaren Plätze und der Anzahl der Tageseinrichtungen in Freiburg i. Br. 1994, 1998, 2002, 2006, 2008 und 2009 nach Art der Tageseinrichtung (Anzahl)"/>
    <hyperlink ref="C14" location="'Tab. B1-5A'!A1" display="Tab. B1-5A: Bildungsbeteiligungsquoten von Kindern in Tageseinrichtungen und Kindertagespflege in Freiburg i. Br. und Baden-Württemberg in den Jahren 2006 bis 2009 nach Altersjahrgängen (in %)"/>
    <hyperlink ref="C15" location="'Tab. B1-6A'!A1" display="Tab. B1-6A: Bildungsbeteiligungsquoten von Kindern in Tageseinrichtungen und Kindertagespflege in Freiburg i. Br. und Baden-Württemberg in den Jahren 2007 und 2009 nach Altersjahrgängen (in %)"/>
    <hyperlink ref="C16" location="'Tab. B1-7A'!A1" display="Tab. B1-7A: Kinder, die noch nicht die Schule besuchen, in Kindertageseinrichtungen in Freiburg i. Br. und Baden-Württemberg 2007, 2008 und 2009 nach Altersgruppen und Betreuungszeit (in %)"/>
    <hyperlink ref="C17" location="'Tab. B1-8A'!A1" display="Tab. B1-8A: Kinder in Kindertageseinrichtungen in Freiburg i. Br. in den Jahren 2006 bis 2009 nach Alter und Förderbedarf (Anzahl; in %)"/>
    <hyperlink ref="C18" location="'Tab. B1-9A'!A1" display="Tab. B1-9A: Kinder in Kindertageseinrichtungen in Freiburg i. Br. und Baden-Württemberg in den Jahren 2007 bis 2009  nach Alter und Förderbedarf (in %)"/>
    <hyperlink ref="C19" location="'Tab. B1-10A'!A1" display="Tab. B1-10A: Kinder in Kindertageseinrichtungen in Freiburg i. Br. und Baden-Württemberg für das Jahr 2007 bis 2009 nach Herkunft der Eltern und Familiensprache (in %)"/>
    <hyperlink ref="C20" location="'Tab. B1-11A'!A1" display="Tab. B1-11A: Tätige Personen in Kindertageseinrichtungen in Freiburg i. Br. und Baden-Württemberg in den Jahren 2007 bis 2009 (Anzahl; in %)"/>
    <hyperlink ref="C21" location="'Tab. B1-12A'!A1" display="Tab. B1-12A: Wichtigkeit von Angeboten frühkindlicher Bildung, Betreuung und Erziehung in Freiburg (in %, N=5.784 Haushalte) "/>
    <hyperlink ref="C23" location="'Tab. B2-1A'!A1" display="Tab. B2-1A: Vorzeitig und verspätet eingeschulte sowie zurückgestellte Kinder in Freiburg i. Br. in den Schuljahren 2000/01 bis 2009/10 (Anzahl; in %)"/>
    <hyperlink ref="C24" location="'Tab. B2-2A'!A1" display="Tab. B2-2A: Vorzeitig und verspätet eingeschulte sowie zurückgestellte Kinder in Freiburg i. Br. und in Baden-Württemberg 2000 bis 2009 (in % aller zur Einschulung vorgesehenen Kinder)"/>
    <hyperlink ref="C25" location="'Tab. B2-3A'!A1" display="Tab. B2-3A: Vorzeitig und verspätet eingeschulte sowie zurückgestellte Kinder in Baden-Württemberg in den Schuljahren 2000/01 bis 2009/10 (Anzahl; in %)"/>
    <hyperlink ref="C2" location="'Tab. A2-3A'!A1" display="Tab. A2-3A: Personen mit Migrationshintergrund in Freiburg i. Br. im Jahr 2009 nach Stadtteilen (Anzahl, in %)"/>
    <hyperlink ref="C3" location="'Tab. A2-4A'!A1" display="Tab. A2-4A: Personen mit Migrationshintergrund in Freiburg i. Br. im Jahr 2009 nach Altersgruppen (Anzahl, in %)"/>
    <hyperlink ref="C4" location="'Tab. A2-5A'!A1" display="Tab. A2-5A: Einwohnerinnen und Einwohner in Freiburg i. Br. im Jahr 2009 nach Migrationshintergrund im Kernhaushalt und Altersgruppen (Anzahl; in %)"/>
    <hyperlink ref="C6" location="'Tab. A3-1A'!A1" display="Tab.: A3-1A: Sozialversicherungspflichtig Beschäftigte Arbeitnehmerinnen und Arbeitnehmer am Arbeitsort im Stadtkreis Freiburg im Jahr 2009* nach Wirtschaftszweigen (Anzahl; in %)"/>
    <hyperlink ref="C7" location="'Tab. A3-2A'!A1" display="Tab. A3-2A: Sozialversicherungspflichtig Beschäftigte (SvB) im Dienstleistungssektor in Freiburg i. Br. im Jahr 2009 (Anzahl)"/>
    <hyperlink ref="C9" location="'Tab. A5-7A'!A1" display="Tab. A5-7A: VHS-Kursbelegungen in Freiburg i. Br. im Jahr 2009 nach Fachbereichen, Geschlecht und Altersgruppen (Anzahl)"/>
    <hyperlink ref="C26" location="'Tab. B2-4A'!A1" display="Tab. B2-4A: Schüler in der ersten Klasse in Freiburg i. Br. zum Stichtag 12. 10. 2009 nach Geburtsjahrgängen und Trägerschaft (Anzahl)"/>
    <hyperlink ref="C27" location="'Tab. B2-5A'!A1" display="Tab. B2-5A: Verspätet eingeschulte und zurückgestellte Kinder in Freiburg i. Br. und Baden-Württemberg in den Schuljahren 2000/01 bis 2009/10 nach Geschlecht (in %)"/>
    <hyperlink ref="C28" location="'Tab. B2-6A'!A1" display="Tab. B2-6A: Ausländische Schülerinnen und Schüler in der ersten Klasse in Freiburg i. Br. und Baden-Württemberg 2001 bis 2009 (Anzahl; in %)"/>
    <hyperlink ref="C29" location="'Tab. B2-7A'!A1" display="Tab. B2-7A: Schülerinnen und Schüler in der ersten Klasse in Freiburg i. Br. und Baden-Württemberg 2007/08  und 2008/09 auf privaten und öffentlichen Schulen"/>
    <hyperlink ref="C30" location="'Tab. B2-8A'!A1" display="Tab. B2-8A: Schülerinnen und Schüler in der ersten Klasse in Sonderschulen in Freiburg i. Br. und Baden-Württemberg in den Jahren 2001 bis 2009 (Anzahl; in %)"/>
    <hyperlink ref="C31" location="'Tab. B2-9A'!A1" display="Tab. B2-9A: Betreuungsangebote für Schulkinder in Freiburg i.Br. in Grundschulen im Schuljahr 2009/10 (Anzahl, in %) "/>
    <hyperlink ref="C39" location="'Tab. C2-1A'!A1" display="Tab. C2-1A: Nicht versetzte Schülerinnen und Schüler öffentlicher und privater Schulen in Freiburg i. Br. und in Baden-Württemberg in den Schuljahren 2001/02 bis 2008/9 nach Schularten und Schulstufen (Anzahl; in %) "/>
    <hyperlink ref="C40" location="'Tab. C2-2A'!A1" display="Tab. C2-2A: Nicht versetzte Schülerinnen und Schüler an Realschulen in Freiburg i. Br. in den Schuljahren 2001/02 bis 2008/09 nach Geschlecht (Anzahl; in %)"/>
    <hyperlink ref="C42" location="'Tab. C2-4A'!A1" display="Tab. C2-4A: Schulabbrecher* an Hauptschulen und Realschulen in Freiburg i. Br. in den Schuljahren 2007/08 bis 2009/10 (Anzahl; in %)"/>
    <hyperlink ref="C41" location="'Tab. C2-3A'!A1" display="Tab. C2-3A: Nicht versetzte Schülerinnen und Schüler in Gymnasien in Freiburg i. Br. in den Schuljahren 2001/02 bis 2008/09 nach Klassenstufen (Anzahl; in %)"/>
    <hyperlink ref="C33" location="'Tab. C1-3A'!A1" display="Tab. C1-3A: Übergänge aus öffentlichen und privaten Grundschulen auf weiterführende Schulen in Freiburg i. Br. in den Schuljahren 1990/91 bis 2009/10 (Anzahl; in %)"/>
    <hyperlink ref="C34" location="'Tab. C1-4A'!A1" display="Tab. C1-4A Tabelle zu Abb. C1-2 liegt nicht vor. Bitte nachreichen!"/>
    <hyperlink ref="C35" location="'Tab. C1-5A'!A1" display="Tab. C1-5A: Tatsächliche Übergänge von ausländischen und deutschen Schülerinnen und Schülern aus öffentlichen Grundschulen auf Hauptschule (HS), Realschule (RS) und Gymnasium (GY) in Freiburg i. Br. in den Jahren 2000 bis 2009 (Anzahl; in %)"/>
    <hyperlink ref="C36" location="'Tab. C1-6A'!A1" display="Tab. C1-6A: Übergänge auf- und absteigend zwischen den Schularten* in den Jahrgansstufen 7 bis 9 in Freiburg i. Br. in den Schuljahren 2001/02 bis 2009/10 (Anzahl; in %)"/>
    <hyperlink ref="C37" location="'Tab. C1-7A'!A1" display="Tab. C1-7A: Wechsel an allgemeinbildenden Schulen in Klasse 5-10 in Freiburg i. Br. im Schuljahr 2009/10 (Anzahl)"/>
    <hyperlink ref="C47" location="'Tab. C4-2A'!A1" display="Tab. C4-2A: Sonderpädagogische Frühförderung durch Beratungsstellen für Sprachbehinderte in Freiburg i. Br. in den Jahren 2008 und 2009 (Anzahl)"/>
    <hyperlink ref="C48" location="'Tab. C4-3A'!A1" display="Tab. C4-3A: Schüler an Sonderschulen in Freiburg i.Br. und Baden-Württemberg in den Schuljahren 2005/06 bis 2009/10 nach Förderschwerpunkt, Trägerschaft, Geschlecht und Ausländerstatus (Anzahl; in %)"/>
    <hyperlink ref="C49" location="'Tab. C4-4A'!A1" display="Tab. C4-4A:Schüler mit sonderpädagogischer Unterstützung an allgemeinbildenden Schulen in Freiburg i. Br. in den Jahren 2005 bis 2009 (Anzahl in %)"/>
    <hyperlink ref="C50" location="'Tab. C4-5A'!A1" display="Tab. C4-5A: Schüler an Sonderschulen in Freiburg i.Br. in den Jahren 2008 und 2009 nach Klassenstufen (Anzahl)"/>
    <hyperlink ref="C51" location="'Tab. C4-6A'!A1" display="Tab. C4-6A: Zugänge an den Sonderschulen in Freiburg i. Br. in den Jahren 2005 bis 2009 (Anzahl)"/>
    <hyperlink ref="C52" location="'Tab. C4-7A'!A1" display="Tab. C4-7A: Zugänge an Sonderschulen in Freiburg i.Br. und Baden-Württemberg in den Schuljahren 2005/06 bis 2009/10 (in %)"/>
    <hyperlink ref="C53" location="'Tab. C4-8A'!A1" display="Tab. C4-8A: Übergänge von den Sonderschulen in Freiburg i. Br. in den Jahren 2005 bis 2009 (Anzahl)"/>
    <hyperlink ref="C54" location="'Tab. C4-9A'!A1" display="Tab. C4-9A: Übergänge von den Sonderschulen in Freiburg i. Br. und Baden-Württemberg in den Jahren 2005 bis 2009 (in %)"/>
    <hyperlink ref="C59" location="'Tab. D1-4A'!A1" display="Tab. D1-4A: Anteil ausländischer Schülerinnen und Schüler an den Sektoren und Teilbereichen beruflicher Ausbildung in Freiburg und Baden-Württemberg im Schuljahr 2008/09 (Anzahl, in %)"/>
    <hyperlink ref="C63" location="'Tab. D1-8A'!A1" display="Tab. D1-8A: Jugendliche am Berufsvorbereitungsjahr in Kooperation mit der Jugendberufshilfe in Freiburg in den Schuljahren 2003/04 bis 2008/09 nach Einrichtungen und Geschlecht (Anzahl; in %)"/>
    <hyperlink ref="C58" location="'Tab. D1-3A'!A1" display="Tab. D1-3A: Angebots-Nachfrage-Relation nach Arbeitsagenturen 2008 in %"/>
    <hyperlink ref="C60" location="'Tab. D1-5A'!A1" display="Tab. D1-5A: Neueintritte in die berufliche Bildung in Freiburg nach Sektoren beruflicher Bildung und Vorbildung der Teilnehmer und Teilnehmerinnen in Freiburg und Baden-Württemberg im Schuljahr 2008/09 (Anzahl; in %)"/>
    <hyperlink ref="C61" location="'Tab. D1-6A'!A1" display="Tab. D1-6A: Schülerinnen und Schüler in Freiburg im Schuljahr 2008/09 nach Sektoren und Teilbereichen beruflicher Bildung nach Geschlecht und Ausländerstatus (Anzahl; in %)"/>
    <hyperlink ref="C62" location="'Tab. D1-7A'!A1" display="Tab. D1-7A: Neueintritte in die berufliche Bildung in Freiburg nach institutioneller Trägerschaft und Vorbildung der Teilnehmer und Teilnehmerinnen im Schuljahr 2008/09 (Anzahl; in %)"/>
    <hyperlink ref="C64" location="'Tab. D1-9A'!A1" display="Tab. D1-9A: Hauptschulabschluss bzw. dem Hauptschulabschluss gleichwertiger Abschluss vor und nach dem BVJ/BEJ mit Jugendberufshilfe in Freiburg in den Schuljahren 2003/04 bis 2008/09 (in %)"/>
    <hyperlink ref="C65" location="'Tab. D1-10A'!A1" display="Tab. D1-10A: Verbleib der Jugendlichen nach dem BVJ/BEJ mit Jugendberufshilfe in Freiburg in den Schuljahren 2003/04 bis 2008/09 (Anzahl, in %)"/>
    <hyperlink ref="C66" location="'Tab. D1-11A'!A1" display="Tab. D1-11A: Teilnehmer und Teilnehmerinnen an berufsvorbereitenden Maßnahmen der Bundesagentur für Arbeit in Freiburg von 2000 bis 2009 nach Maßnahme, Geschlecht und Migrationshintergrund (Anzahl)"/>
    <hyperlink ref="C67" location="'Tab. D1-12A'!A1" display="Tab. D1-12A: Arbeitslosenquote1 bei abhängig Beschäftigten in Freiburg für die Jahre 2005 bis 2008 (in %) "/>
    <hyperlink ref="C69" location="'Tab. D2-6A'!A1" display="Tab. D2-6A: Schulen und Teilnehmer an beruflichen Bildungsprogrammen öffentlicher und privater Schulen nach Schularten, Geschlecht und Staatsangehörigkeit im Schuljahr 2008/09 (Anzahl; in %)"/>
    <hyperlink ref="C70" location="'Tab. D2-7A'!A1" display="Tab. D2-7A: Teilnehmer nach Geschlecht und Ausländerstatus nach beruflichen Schulen im Schuljahr 2008/09 (Anzahl)"/>
    <hyperlink ref="C71" location="'Tab. D2-8A'!A1" display="Tab. D2-8A: Teilnehmer dualer Ausbildungsberufe nach Ausbildungsbereichen im Schuljahr 2008/09 (Anzahl; in %)"/>
    <hyperlink ref="C72" location="'Tab. D2-9A'!A1" display="Tab. D2-9A: Schüler in schulischer Berufsausbildung an beruflichen Schulen in Freiburg und Baden-Württemberg in den Schuljahren 2000/01 und 2008/09 nach Geschlecht (Anzahl)"/>
    <hyperlink ref="C73" location="'Tab. D2-10A'!A1" display="Tab. D2-10A:  Schülerinnen und Schüler an öffentlichen und privaten Berufskollegs, die zur Fachhochschulreife führen, in Freiburg im Schuljahr 2008/09 nach beruflicher Fachrichtung (Anzahl)"/>
    <hyperlink ref="C56" location="'Tab. C5-3A'!A1" display="Tab. C5-3A: Schwerpunkte der Schulentwicklung der Schulen in Freiburg (N=70) i. Br. im Jahr 2010 (Anzahl; in %)"/>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11.421875" defaultRowHeight="15"/>
  <cols>
    <col min="1" max="1" width="16.00390625" style="16" customWidth="1"/>
    <col min="2" max="7" width="7.7109375" style="16" customWidth="1"/>
    <col min="8" max="16384" width="11.421875" style="16" customWidth="1"/>
  </cols>
  <sheetData>
    <row r="1" spans="1:7" ht="12.75">
      <c r="A1" s="879" t="s">
        <v>619</v>
      </c>
      <c r="B1" s="879"/>
      <c r="C1" s="879"/>
      <c r="D1" s="879"/>
      <c r="E1" s="879"/>
      <c r="F1" s="879"/>
      <c r="G1" s="879"/>
    </row>
    <row r="2" spans="1:7" ht="30" customHeight="1" thickBot="1">
      <c r="A2" s="880"/>
      <c r="B2" s="880"/>
      <c r="C2" s="880"/>
      <c r="D2" s="880"/>
      <c r="E2" s="880"/>
      <c r="F2" s="880"/>
      <c r="G2" s="880"/>
    </row>
    <row r="3" spans="1:7" ht="13.5" thickTop="1">
      <c r="A3" s="1062" t="s">
        <v>214</v>
      </c>
      <c r="B3" s="797" t="s">
        <v>215</v>
      </c>
      <c r="C3" s="798" t="s">
        <v>216</v>
      </c>
      <c r="D3" s="798" t="s">
        <v>217</v>
      </c>
      <c r="E3" s="798" t="s">
        <v>218</v>
      </c>
      <c r="F3" s="798" t="s">
        <v>225</v>
      </c>
      <c r="G3" s="796" t="s">
        <v>226</v>
      </c>
    </row>
    <row r="4" spans="1:7" ht="12.75">
      <c r="A4" s="1063"/>
      <c r="B4" s="1060" t="s">
        <v>210</v>
      </c>
      <c r="C4" s="1060"/>
      <c r="D4" s="1060"/>
      <c r="E4" s="1060"/>
      <c r="F4" s="1060"/>
      <c r="G4" s="1061"/>
    </row>
    <row r="5" spans="1:7" ht="12.75">
      <c r="A5" s="299" t="s">
        <v>219</v>
      </c>
      <c r="B5" s="310">
        <v>274</v>
      </c>
      <c r="C5" s="311">
        <v>188</v>
      </c>
      <c r="D5" s="311">
        <v>524</v>
      </c>
      <c r="E5" s="311">
        <v>1106</v>
      </c>
      <c r="F5" s="311">
        <v>1161</v>
      </c>
      <c r="G5" s="312">
        <v>1306</v>
      </c>
    </row>
    <row r="6" spans="1:7" ht="12.75">
      <c r="A6" s="299" t="s">
        <v>220</v>
      </c>
      <c r="B6" s="310">
        <v>5801</v>
      </c>
      <c r="C6" s="311">
        <v>6240</v>
      </c>
      <c r="D6" s="311">
        <v>6334</v>
      </c>
      <c r="E6" s="311">
        <v>6040</v>
      </c>
      <c r="F6" s="311">
        <v>5864</v>
      </c>
      <c r="G6" s="312">
        <v>6005</v>
      </c>
    </row>
    <row r="7" spans="1:7" ht="12.75">
      <c r="A7" s="299" t="s">
        <v>221</v>
      </c>
      <c r="B7" s="310">
        <v>784</v>
      </c>
      <c r="C7" s="311">
        <v>929</v>
      </c>
      <c r="D7" s="311">
        <v>1223</v>
      </c>
      <c r="E7" s="311">
        <v>709</v>
      </c>
      <c r="F7" s="311">
        <v>1127</v>
      </c>
      <c r="G7" s="312">
        <v>1233</v>
      </c>
    </row>
    <row r="8" spans="1:7" ht="13.5" thickBot="1">
      <c r="A8" s="299" t="s">
        <v>222</v>
      </c>
      <c r="B8" s="313">
        <v>6859</v>
      </c>
      <c r="C8" s="314">
        <v>7357</v>
      </c>
      <c r="D8" s="314">
        <v>8081</v>
      </c>
      <c r="E8" s="314">
        <v>7855</v>
      </c>
      <c r="F8" s="314">
        <f>SUM(F5:F7)</f>
        <v>8152</v>
      </c>
      <c r="G8" s="315">
        <f>SUM(G5:G7)</f>
        <v>8544</v>
      </c>
    </row>
    <row r="9" spans="1:7" ht="13.5" thickTop="1">
      <c r="A9" s="799" t="s">
        <v>227</v>
      </c>
      <c r="B9" s="1060" t="s">
        <v>210</v>
      </c>
      <c r="C9" s="1060"/>
      <c r="D9" s="1060"/>
      <c r="E9" s="1060"/>
      <c r="F9" s="1060"/>
      <c r="G9" s="1061"/>
    </row>
    <row r="10" spans="1:7" ht="12.75">
      <c r="A10" s="299" t="s">
        <v>219</v>
      </c>
      <c r="B10" s="301">
        <v>9</v>
      </c>
      <c r="C10" s="304">
        <v>2</v>
      </c>
      <c r="D10" s="304">
        <v>17</v>
      </c>
      <c r="E10" s="305">
        <v>15</v>
      </c>
      <c r="F10" s="308" t="s">
        <v>207</v>
      </c>
      <c r="G10" s="309" t="s">
        <v>207</v>
      </c>
    </row>
    <row r="11" spans="1:7" ht="12.75">
      <c r="A11" s="299" t="s">
        <v>220</v>
      </c>
      <c r="B11" s="302">
        <v>89</v>
      </c>
      <c r="C11" s="305">
        <v>94</v>
      </c>
      <c r="D11" s="305">
        <v>75</v>
      </c>
      <c r="E11" s="305">
        <v>79</v>
      </c>
      <c r="F11" s="308" t="s">
        <v>207</v>
      </c>
      <c r="G11" s="309" t="s">
        <v>207</v>
      </c>
    </row>
    <row r="12" spans="1:7" ht="12.75">
      <c r="A12" s="299" t="s">
        <v>221</v>
      </c>
      <c r="B12" s="301">
        <v>15</v>
      </c>
      <c r="C12" s="304">
        <v>14</v>
      </c>
      <c r="D12" s="305">
        <v>16</v>
      </c>
      <c r="E12" s="304">
        <v>17</v>
      </c>
      <c r="F12" s="308" t="s">
        <v>207</v>
      </c>
      <c r="G12" s="309" t="s">
        <v>207</v>
      </c>
    </row>
    <row r="13" spans="1:7" ht="13.5" thickBot="1">
      <c r="A13" s="300" t="s">
        <v>222</v>
      </c>
      <c r="B13" s="303">
        <v>119</v>
      </c>
      <c r="C13" s="306">
        <v>123</v>
      </c>
      <c r="D13" s="306">
        <v>147</v>
      </c>
      <c r="E13" s="306">
        <v>161</v>
      </c>
      <c r="F13" s="306">
        <v>170</v>
      </c>
      <c r="G13" s="307">
        <v>177</v>
      </c>
    </row>
    <row r="14" spans="1:7" ht="13.5" thickTop="1">
      <c r="A14" s="21" t="s">
        <v>223</v>
      </c>
      <c r="B14" s="15"/>
      <c r="C14" s="15"/>
      <c r="D14" s="15"/>
      <c r="E14" s="15"/>
      <c r="F14" s="5"/>
      <c r="G14" s="5"/>
    </row>
    <row r="15" spans="1:5" ht="12.75">
      <c r="A15" s="21" t="s">
        <v>224</v>
      </c>
      <c r="B15" s="15"/>
      <c r="C15" s="15"/>
      <c r="D15" s="15"/>
      <c r="E15" s="15"/>
    </row>
    <row r="16" spans="1:7" ht="15" customHeight="1">
      <c r="A16" s="1059" t="s">
        <v>195</v>
      </c>
      <c r="B16" s="1059"/>
      <c r="C16" s="1059"/>
      <c r="D16" s="1059"/>
      <c r="E16" s="1059"/>
      <c r="F16" s="1059"/>
      <c r="G16" s="1059"/>
    </row>
    <row r="17" spans="1:7" ht="12.75">
      <c r="A17" s="1059"/>
      <c r="B17" s="1059"/>
      <c r="C17" s="1059"/>
      <c r="D17" s="1059"/>
      <c r="E17" s="1059"/>
      <c r="F17" s="1059"/>
      <c r="G17" s="1059"/>
    </row>
    <row r="18" spans="1:7" ht="12.75">
      <c r="A18" s="1059"/>
      <c r="B18" s="1059"/>
      <c r="C18" s="1059"/>
      <c r="D18" s="1059"/>
      <c r="E18" s="1059"/>
      <c r="F18" s="1059"/>
      <c r="G18" s="1059"/>
    </row>
    <row r="19" spans="1:7" ht="36" customHeight="1">
      <c r="A19" s="1059"/>
      <c r="B19" s="1059"/>
      <c r="C19" s="1059"/>
      <c r="D19" s="1059"/>
      <c r="E19" s="1059"/>
      <c r="F19" s="1059"/>
      <c r="G19" s="1059"/>
    </row>
  </sheetData>
  <sheetProtection/>
  <mergeCells count="5">
    <mergeCell ref="A16:G19"/>
    <mergeCell ref="B4:G4"/>
    <mergeCell ref="B9:G9"/>
    <mergeCell ref="A1:G2"/>
    <mergeCell ref="A3:A4"/>
  </mergeCells>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H47"/>
  <sheetViews>
    <sheetView zoomScalePageLayoutView="0" workbookViewId="0" topLeftCell="A1">
      <selection activeCell="A3" sqref="A3:A6"/>
    </sheetView>
  </sheetViews>
  <sheetFormatPr defaultColWidth="11.421875" defaultRowHeight="15"/>
  <cols>
    <col min="1" max="1" width="23.28125" style="29" customWidth="1"/>
    <col min="2" max="2" width="11.57421875" style="0" customWidth="1"/>
    <col min="3" max="3" width="10.28125" style="0" customWidth="1"/>
    <col min="4" max="4" width="8.8515625" style="0" customWidth="1"/>
    <col min="5" max="5" width="11.57421875" style="0" customWidth="1"/>
    <col min="6" max="6" width="10.28125" style="0" customWidth="1"/>
    <col min="7" max="7" width="9.00390625" style="0" customWidth="1"/>
  </cols>
  <sheetData>
    <row r="1" spans="1:7" ht="14.25">
      <c r="A1" s="879" t="s">
        <v>568</v>
      </c>
      <c r="B1" s="879"/>
      <c r="C1" s="879"/>
      <c r="D1" s="879"/>
      <c r="E1" s="879"/>
      <c r="F1" s="879"/>
      <c r="G1" s="879"/>
    </row>
    <row r="2" spans="1:8" ht="15.75" customHeight="1" thickBot="1">
      <c r="A2" s="880"/>
      <c r="B2" s="880"/>
      <c r="C2" s="880"/>
      <c r="D2" s="880"/>
      <c r="E2" s="880"/>
      <c r="F2" s="880"/>
      <c r="G2" s="880"/>
      <c r="H2" s="30"/>
    </row>
    <row r="3" spans="1:8" ht="15" thickTop="1">
      <c r="A3" s="1069" t="s">
        <v>232</v>
      </c>
      <c r="B3" s="1071">
        <v>2006</v>
      </c>
      <c r="C3" s="1072"/>
      <c r="D3" s="1072"/>
      <c r="E3" s="1072"/>
      <c r="F3" s="1072"/>
      <c r="G3" s="1073"/>
      <c r="H3" s="22"/>
    </row>
    <row r="4" spans="1:8" ht="25.5">
      <c r="A4" s="1070"/>
      <c r="B4" s="23" t="s">
        <v>233</v>
      </c>
      <c r="C4" s="1" t="s">
        <v>234</v>
      </c>
      <c r="D4" s="24" t="s">
        <v>229</v>
      </c>
      <c r="E4" s="1" t="s">
        <v>233</v>
      </c>
      <c r="F4" s="1" t="s">
        <v>234</v>
      </c>
      <c r="G4" s="2" t="s">
        <v>229</v>
      </c>
      <c r="H4" s="5"/>
    </row>
    <row r="5" spans="1:8" ht="14.25">
      <c r="A5" s="1070"/>
      <c r="B5" s="1074" t="s">
        <v>235</v>
      </c>
      <c r="C5" s="1075"/>
      <c r="D5" s="1076"/>
      <c r="E5" s="1077" t="s">
        <v>204</v>
      </c>
      <c r="F5" s="1078"/>
      <c r="G5" s="1079"/>
      <c r="H5" s="5"/>
    </row>
    <row r="6" spans="1:8" ht="14.25">
      <c r="A6" s="1070"/>
      <c r="B6" s="1080" t="s">
        <v>211</v>
      </c>
      <c r="C6" s="1080"/>
      <c r="D6" s="1080"/>
      <c r="E6" s="1080"/>
      <c r="F6" s="1080"/>
      <c r="G6" s="1081"/>
      <c r="H6" s="5"/>
    </row>
    <row r="7" spans="1:8" ht="15" customHeight="1">
      <c r="A7" s="297" t="s">
        <v>236</v>
      </c>
      <c r="B7" s="316">
        <v>1.7</v>
      </c>
      <c r="C7" s="317">
        <v>1.3</v>
      </c>
      <c r="D7" s="317">
        <v>3</v>
      </c>
      <c r="E7" s="317">
        <v>0.6</v>
      </c>
      <c r="F7" s="317">
        <v>0.8</v>
      </c>
      <c r="G7" s="318">
        <v>1.4</v>
      </c>
      <c r="H7" s="5"/>
    </row>
    <row r="8" spans="1:8" ht="15" customHeight="1">
      <c r="A8" s="297" t="s">
        <v>237</v>
      </c>
      <c r="B8" s="316">
        <v>16.2</v>
      </c>
      <c r="C8" s="317">
        <v>4.8</v>
      </c>
      <c r="D8" s="317">
        <v>21</v>
      </c>
      <c r="E8" s="317">
        <v>3.6</v>
      </c>
      <c r="F8" s="317">
        <v>1.9</v>
      </c>
      <c r="G8" s="318">
        <v>5.5</v>
      </c>
      <c r="H8" s="5"/>
    </row>
    <row r="9" spans="1:8" ht="15" customHeight="1">
      <c r="A9" s="297" t="s">
        <v>238</v>
      </c>
      <c r="B9" s="316">
        <v>40.8</v>
      </c>
      <c r="C9" s="317">
        <v>5.4</v>
      </c>
      <c r="D9" s="317">
        <v>46.3</v>
      </c>
      <c r="E9" s="317">
        <v>17.4</v>
      </c>
      <c r="F9" s="317">
        <v>1.8</v>
      </c>
      <c r="G9" s="318">
        <v>19.1</v>
      </c>
      <c r="H9" s="5"/>
    </row>
    <row r="10" spans="1:8" ht="15" customHeight="1">
      <c r="A10" s="297" t="s">
        <v>239</v>
      </c>
      <c r="B10" s="316">
        <v>92.3</v>
      </c>
      <c r="C10" s="317">
        <v>2.5</v>
      </c>
      <c r="D10" s="317">
        <v>94.8</v>
      </c>
      <c r="E10" s="317">
        <v>88.7</v>
      </c>
      <c r="F10" s="317">
        <v>1</v>
      </c>
      <c r="G10" s="318">
        <v>89.7</v>
      </c>
      <c r="H10" s="5"/>
    </row>
    <row r="11" spans="1:8" ht="15" customHeight="1">
      <c r="A11" s="297" t="s">
        <v>240</v>
      </c>
      <c r="B11" s="316">
        <v>98.9</v>
      </c>
      <c r="C11" s="317">
        <v>1.5</v>
      </c>
      <c r="D11" s="317">
        <v>100.4</v>
      </c>
      <c r="E11" s="317">
        <v>95.4</v>
      </c>
      <c r="F11" s="317">
        <v>0.8</v>
      </c>
      <c r="G11" s="318">
        <v>96.2</v>
      </c>
      <c r="H11" s="5"/>
    </row>
    <row r="12" spans="1:8" ht="15" customHeight="1">
      <c r="A12" s="297" t="s">
        <v>241</v>
      </c>
      <c r="B12" s="316">
        <v>93.4</v>
      </c>
      <c r="C12" s="317">
        <v>1.3</v>
      </c>
      <c r="D12" s="317">
        <v>94.7</v>
      </c>
      <c r="E12" s="317">
        <v>94.6</v>
      </c>
      <c r="F12" s="317">
        <v>0.7</v>
      </c>
      <c r="G12" s="318">
        <v>95.3</v>
      </c>
      <c r="H12" s="5"/>
    </row>
    <row r="13" spans="1:8" ht="15" customHeight="1">
      <c r="A13" s="297" t="s">
        <v>242</v>
      </c>
      <c r="B13" s="316">
        <v>44.8</v>
      </c>
      <c r="C13" s="317">
        <v>0.6</v>
      </c>
      <c r="D13" s="317">
        <v>45.3</v>
      </c>
      <c r="E13" s="317">
        <v>48.6</v>
      </c>
      <c r="F13" s="317">
        <v>0.6</v>
      </c>
      <c r="G13" s="318">
        <v>49.2</v>
      </c>
      <c r="H13" s="5"/>
    </row>
    <row r="14" spans="1:8" ht="15" customHeight="1">
      <c r="A14" s="297" t="s">
        <v>243</v>
      </c>
      <c r="B14" s="316">
        <v>19</v>
      </c>
      <c r="C14" s="317">
        <v>3.8</v>
      </c>
      <c r="D14" s="317">
        <v>22.8</v>
      </c>
      <c r="E14" s="317">
        <v>7.1</v>
      </c>
      <c r="F14" s="317">
        <v>1.5</v>
      </c>
      <c r="G14" s="318">
        <v>8.6</v>
      </c>
      <c r="H14" s="5"/>
    </row>
    <row r="15" spans="1:8" ht="15" customHeight="1">
      <c r="A15" s="297" t="s">
        <v>244</v>
      </c>
      <c r="B15" s="316">
        <v>94.8</v>
      </c>
      <c r="C15" s="317">
        <v>1.8</v>
      </c>
      <c r="D15" s="317">
        <v>96.6</v>
      </c>
      <c r="E15" s="317">
        <v>90.2</v>
      </c>
      <c r="F15" s="317">
        <v>0.8</v>
      </c>
      <c r="G15" s="318">
        <v>91</v>
      </c>
      <c r="H15" s="5"/>
    </row>
    <row r="16" spans="1:8" ht="15" customHeight="1">
      <c r="A16" s="1064">
        <v>2007</v>
      </c>
      <c r="B16" s="1065"/>
      <c r="C16" s="1065"/>
      <c r="D16" s="1065"/>
      <c r="E16" s="1065"/>
      <c r="F16" s="1065"/>
      <c r="G16" s="1066"/>
      <c r="H16" s="22"/>
    </row>
    <row r="17" spans="1:8" ht="15" customHeight="1">
      <c r="A17" s="297" t="s">
        <v>236</v>
      </c>
      <c r="B17" s="316">
        <v>3.4</v>
      </c>
      <c r="C17" s="317">
        <v>1.5</v>
      </c>
      <c r="D17" s="317">
        <v>4.9</v>
      </c>
      <c r="E17" s="317">
        <v>0.9</v>
      </c>
      <c r="F17" s="317">
        <v>1.1</v>
      </c>
      <c r="G17" s="318">
        <v>2</v>
      </c>
      <c r="H17" s="27"/>
    </row>
    <row r="18" spans="1:8" ht="15" customHeight="1">
      <c r="A18" s="297" t="s">
        <v>237</v>
      </c>
      <c r="B18" s="316">
        <v>18.7</v>
      </c>
      <c r="C18" s="317">
        <v>5.3</v>
      </c>
      <c r="D18" s="317">
        <v>24</v>
      </c>
      <c r="E18" s="317">
        <v>4.9</v>
      </c>
      <c r="F18" s="317">
        <v>2.8</v>
      </c>
      <c r="G18" s="318">
        <v>7.7</v>
      </c>
      <c r="H18" s="5"/>
    </row>
    <row r="19" spans="1:8" ht="15" customHeight="1">
      <c r="A19" s="297" t="s">
        <v>238</v>
      </c>
      <c r="B19" s="316">
        <v>37.9</v>
      </c>
      <c r="C19" s="317">
        <v>6.7</v>
      </c>
      <c r="D19" s="317">
        <v>44.6</v>
      </c>
      <c r="E19" s="317">
        <v>22</v>
      </c>
      <c r="F19" s="317">
        <v>2.4</v>
      </c>
      <c r="G19" s="318">
        <v>24.4</v>
      </c>
      <c r="H19" s="5"/>
    </row>
    <row r="20" spans="1:8" ht="15" customHeight="1">
      <c r="A20" s="297" t="s">
        <v>239</v>
      </c>
      <c r="B20" s="316">
        <v>95.2</v>
      </c>
      <c r="C20" s="317">
        <v>1.7</v>
      </c>
      <c r="D20" s="317">
        <v>96.8</v>
      </c>
      <c r="E20" s="317">
        <v>90.1</v>
      </c>
      <c r="F20" s="317">
        <v>1.2</v>
      </c>
      <c r="G20" s="318">
        <v>91.2</v>
      </c>
      <c r="H20" s="5"/>
    </row>
    <row r="21" spans="1:8" ht="15" customHeight="1">
      <c r="A21" s="297" t="s">
        <v>240</v>
      </c>
      <c r="B21" s="316">
        <v>92.8</v>
      </c>
      <c r="C21" s="317">
        <v>0.8</v>
      </c>
      <c r="D21" s="317">
        <v>93.5</v>
      </c>
      <c r="E21" s="317">
        <v>94.9</v>
      </c>
      <c r="F21" s="317">
        <v>0.9</v>
      </c>
      <c r="G21" s="318">
        <v>95.8</v>
      </c>
      <c r="H21" s="5"/>
    </row>
    <row r="22" spans="1:8" ht="15" customHeight="1">
      <c r="A22" s="297" t="s">
        <v>241</v>
      </c>
      <c r="B22" s="316">
        <v>97.9</v>
      </c>
      <c r="C22" s="317">
        <v>1.2</v>
      </c>
      <c r="D22" s="317">
        <v>99</v>
      </c>
      <c r="E22" s="317">
        <v>94</v>
      </c>
      <c r="F22" s="317">
        <v>0.9</v>
      </c>
      <c r="G22" s="318">
        <v>94.9</v>
      </c>
      <c r="H22" s="5"/>
    </row>
    <row r="23" spans="1:8" ht="15" customHeight="1">
      <c r="A23" s="297" t="s">
        <v>242</v>
      </c>
      <c r="B23" s="316">
        <v>43.1</v>
      </c>
      <c r="C23" s="317">
        <v>0.5</v>
      </c>
      <c r="D23" s="317">
        <v>43.5</v>
      </c>
      <c r="E23" s="317">
        <v>44.1</v>
      </c>
      <c r="F23" s="317">
        <v>0.8</v>
      </c>
      <c r="G23" s="318">
        <v>44.9</v>
      </c>
      <c r="H23" s="5"/>
    </row>
    <row r="24" spans="1:8" ht="15" customHeight="1">
      <c r="A24" s="297" t="s">
        <v>243</v>
      </c>
      <c r="B24" s="316">
        <v>19.7</v>
      </c>
      <c r="C24" s="317">
        <v>4.4</v>
      </c>
      <c r="D24" s="317">
        <v>24.1</v>
      </c>
      <c r="E24" s="317">
        <v>9.3</v>
      </c>
      <c r="F24" s="317">
        <v>2.1</v>
      </c>
      <c r="G24" s="318">
        <v>11.4</v>
      </c>
      <c r="H24" s="5"/>
    </row>
    <row r="25" spans="1:8" ht="15" customHeight="1">
      <c r="A25" s="297" t="s">
        <v>244</v>
      </c>
      <c r="B25" s="316">
        <v>95.2</v>
      </c>
      <c r="C25" s="317">
        <v>1.2</v>
      </c>
      <c r="D25" s="317">
        <v>96.4</v>
      </c>
      <c r="E25" s="317">
        <v>90</v>
      </c>
      <c r="F25" s="317">
        <v>1</v>
      </c>
      <c r="G25" s="318">
        <v>91</v>
      </c>
      <c r="H25" s="22"/>
    </row>
    <row r="26" spans="1:8" ht="15" customHeight="1">
      <c r="A26" s="1064">
        <v>2008</v>
      </c>
      <c r="B26" s="1065"/>
      <c r="C26" s="1065"/>
      <c r="D26" s="1065"/>
      <c r="E26" s="1065"/>
      <c r="F26" s="1065"/>
      <c r="G26" s="1066"/>
      <c r="H26" s="16"/>
    </row>
    <row r="27" spans="1:8" ht="15" customHeight="1">
      <c r="A27" s="297" t="s">
        <v>236</v>
      </c>
      <c r="B27" s="316">
        <v>3.3674963396778916</v>
      </c>
      <c r="C27" s="317">
        <v>0.8296730112249878</v>
      </c>
      <c r="D27" s="317">
        <v>4.19716935090288</v>
      </c>
      <c r="E27" s="317">
        <v>0.9941062169212765</v>
      </c>
      <c r="F27" s="317">
        <v>0.8631332596163136</v>
      </c>
      <c r="G27" s="318">
        <v>1.8572394765375904</v>
      </c>
      <c r="H27" s="16"/>
    </row>
    <row r="28" spans="1:8" ht="15" customHeight="1">
      <c r="A28" s="297" t="s">
        <v>237</v>
      </c>
      <c r="B28" s="316">
        <v>17.07065497679216</v>
      </c>
      <c r="C28" s="317">
        <v>6.704486848891181</v>
      </c>
      <c r="D28" s="317">
        <v>23.775141825683342</v>
      </c>
      <c r="E28" s="317">
        <v>6.2354538401861905</v>
      </c>
      <c r="F28" s="317">
        <v>3.0708559606930437</v>
      </c>
      <c r="G28" s="318">
        <v>9.306309800879234</v>
      </c>
      <c r="H28" s="16"/>
    </row>
    <row r="29" spans="1:8" ht="15" customHeight="1">
      <c r="A29" s="297" t="s">
        <v>238</v>
      </c>
      <c r="B29" s="316">
        <v>39.20659453889748</v>
      </c>
      <c r="C29" s="317">
        <v>7.470376094796497</v>
      </c>
      <c r="D29" s="317">
        <v>46.67697063369397</v>
      </c>
      <c r="E29" s="317">
        <v>26.88135878247709</v>
      </c>
      <c r="F29" s="317">
        <v>2.773690406121248</v>
      </c>
      <c r="G29" s="318">
        <v>29.655049188598337</v>
      </c>
      <c r="H29" s="16"/>
    </row>
    <row r="30" spans="1:8" ht="15" customHeight="1">
      <c r="A30" s="297" t="s">
        <v>239</v>
      </c>
      <c r="B30" s="316">
        <v>92.90254237288136</v>
      </c>
      <c r="C30" s="317">
        <v>2.489406779661017</v>
      </c>
      <c r="D30" s="317">
        <v>95.39194915254238</v>
      </c>
      <c r="E30" s="317">
        <v>90.27197509625626</v>
      </c>
      <c r="F30" s="317">
        <v>1.405955599246334</v>
      </c>
      <c r="G30" s="318">
        <v>91.67793069550258</v>
      </c>
      <c r="H30" s="16"/>
    </row>
    <row r="31" spans="1:8" ht="15" customHeight="1">
      <c r="A31" s="297" t="s">
        <v>240</v>
      </c>
      <c r="B31" s="316">
        <v>97.42041712403952</v>
      </c>
      <c r="C31" s="317">
        <v>0.6586169045005488</v>
      </c>
      <c r="D31" s="317">
        <v>98.07903402854006</v>
      </c>
      <c r="E31" s="317">
        <v>96.14572548064234</v>
      </c>
      <c r="F31" s="317">
        <v>1.1155774813732058</v>
      </c>
      <c r="G31" s="318">
        <v>97.26130296201555</v>
      </c>
      <c r="H31" s="16"/>
    </row>
    <row r="32" spans="1:8" ht="15" customHeight="1">
      <c r="A32" s="297" t="s">
        <v>241</v>
      </c>
      <c r="B32" s="316">
        <v>92.05372132064913</v>
      </c>
      <c r="C32" s="317">
        <v>0.7274762171236709</v>
      </c>
      <c r="D32" s="317">
        <v>92.78119753777281</v>
      </c>
      <c r="E32" s="317">
        <v>94.3704306248574</v>
      </c>
      <c r="F32" s="317">
        <v>1.01778646324164</v>
      </c>
      <c r="G32" s="318">
        <v>95.38821708809904</v>
      </c>
      <c r="H32" s="16"/>
    </row>
    <row r="33" spans="1:8" ht="15" customHeight="1">
      <c r="A33" s="297" t="s">
        <v>242</v>
      </c>
      <c r="B33" s="316">
        <v>39.36915887850467</v>
      </c>
      <c r="C33" s="317">
        <v>0.9345794392523363</v>
      </c>
      <c r="D33" s="317">
        <v>40.30373831775701</v>
      </c>
      <c r="E33" s="317">
        <v>40.46480962584474</v>
      </c>
      <c r="F33" s="317">
        <v>0.9472653409476531</v>
      </c>
      <c r="G33" s="318">
        <v>41.41207496679239</v>
      </c>
      <c r="H33" s="16"/>
    </row>
    <row r="34" spans="1:8" ht="15" customHeight="1">
      <c r="A34" s="297" t="s">
        <v>243</v>
      </c>
      <c r="B34" s="316">
        <v>19.581716984314387</v>
      </c>
      <c r="C34" s="317">
        <v>4.924945184685445</v>
      </c>
      <c r="D34" s="317">
        <v>24.50666216899983</v>
      </c>
      <c r="E34" s="317">
        <v>11.48661868865639</v>
      </c>
      <c r="F34" s="317">
        <v>2.2386971230981034</v>
      </c>
      <c r="G34" s="318">
        <v>13.725315811754493</v>
      </c>
      <c r="H34" s="16"/>
    </row>
    <row r="35" spans="1:8" ht="15" customHeight="1">
      <c r="A35" s="297" t="s">
        <v>244</v>
      </c>
      <c r="B35" s="316">
        <v>94.12406767327633</v>
      </c>
      <c r="C35" s="317">
        <v>1.3098053483718393</v>
      </c>
      <c r="D35" s="317">
        <v>95.43387302164817</v>
      </c>
      <c r="E35" s="317">
        <v>93.61162648959348</v>
      </c>
      <c r="F35" s="317">
        <v>1.1778689932216972</v>
      </c>
      <c r="G35" s="318">
        <v>94.78949548281517</v>
      </c>
      <c r="H35" s="16"/>
    </row>
    <row r="36" spans="1:8" ht="15" customHeight="1">
      <c r="A36" s="1064">
        <v>2009</v>
      </c>
      <c r="B36" s="1065"/>
      <c r="C36" s="1065"/>
      <c r="D36" s="1065"/>
      <c r="E36" s="1065"/>
      <c r="F36" s="1065"/>
      <c r="G36" s="1066"/>
      <c r="H36" s="16"/>
    </row>
    <row r="37" spans="1:8" ht="15" customHeight="1">
      <c r="A37" s="297" t="s">
        <v>236</v>
      </c>
      <c r="B37" s="316">
        <v>3.2098765432098766</v>
      </c>
      <c r="C37" s="317">
        <v>0.8888888888888888</v>
      </c>
      <c r="D37" s="317">
        <v>4.098765432098765</v>
      </c>
      <c r="E37" s="317">
        <v>1.0048074840833299</v>
      </c>
      <c r="F37" s="317">
        <v>0.7936679804235782</v>
      </c>
      <c r="G37" s="318">
        <v>1.798475464506908</v>
      </c>
      <c r="H37" s="16"/>
    </row>
    <row r="38" spans="1:8" ht="15" customHeight="1">
      <c r="A38" s="297" t="s">
        <v>237</v>
      </c>
      <c r="B38" s="316">
        <v>23.20525783619818</v>
      </c>
      <c r="C38" s="317">
        <v>6.117290192113246</v>
      </c>
      <c r="D38" s="317">
        <v>29.322548028311424</v>
      </c>
      <c r="E38" s="317">
        <v>8.626392386155093</v>
      </c>
      <c r="F38" s="317">
        <v>3.5049720455806415</v>
      </c>
      <c r="G38" s="318">
        <v>12.131364431735735</v>
      </c>
      <c r="H38" s="16"/>
    </row>
    <row r="39" spans="1:8" ht="15" customHeight="1">
      <c r="A39" s="297" t="s">
        <v>238</v>
      </c>
      <c r="B39" s="316">
        <v>41.46341463414634</v>
      </c>
      <c r="C39" s="317">
        <v>8.695652173913043</v>
      </c>
      <c r="D39" s="317">
        <v>50.159066808059386</v>
      </c>
      <c r="E39" s="317">
        <v>30.659185932780876</v>
      </c>
      <c r="F39" s="317">
        <v>3.1341695418050493</v>
      </c>
      <c r="G39" s="318">
        <v>33.79335547458593</v>
      </c>
      <c r="H39" s="16"/>
    </row>
    <row r="40" spans="1:8" ht="15" customHeight="1">
      <c r="A40" s="297" t="s">
        <v>239</v>
      </c>
      <c r="B40" s="316">
        <v>93.15068493150685</v>
      </c>
      <c r="C40" s="317">
        <v>4.3203371970495255</v>
      </c>
      <c r="D40" s="317">
        <v>97.47102212855637</v>
      </c>
      <c r="E40" s="317">
        <v>91.61579118812193</v>
      </c>
      <c r="F40" s="317">
        <v>1.4753013124297287</v>
      </c>
      <c r="G40" s="318">
        <v>93.09109250055167</v>
      </c>
      <c r="H40" s="16"/>
    </row>
    <row r="41" spans="1:8" ht="15" customHeight="1">
      <c r="A41" s="297" t="s">
        <v>240</v>
      </c>
      <c r="B41" s="316">
        <v>94.82666666666667</v>
      </c>
      <c r="C41" s="317">
        <v>1.0666666666666667</v>
      </c>
      <c r="D41" s="317">
        <v>95.89333333333333</v>
      </c>
      <c r="E41" s="317">
        <v>95.99680563518716</v>
      </c>
      <c r="F41" s="317">
        <v>1.2019821443197642</v>
      </c>
      <c r="G41" s="318">
        <v>97.19878777950693</v>
      </c>
      <c r="H41" s="16"/>
    </row>
    <row r="42" spans="1:8" ht="15" customHeight="1">
      <c r="A42" s="297" t="s">
        <v>241</v>
      </c>
      <c r="B42" s="316">
        <v>98.54096520763187</v>
      </c>
      <c r="C42" s="317">
        <v>0.6734006734006733</v>
      </c>
      <c r="D42" s="317">
        <v>99.21436588103255</v>
      </c>
      <c r="E42" s="317">
        <v>96.00158353127475</v>
      </c>
      <c r="F42" s="317">
        <v>1.0932456300627322</v>
      </c>
      <c r="G42" s="318">
        <v>97.09482916133747</v>
      </c>
      <c r="H42" s="16"/>
    </row>
    <row r="43" spans="1:8" ht="15" customHeight="1">
      <c r="A43" s="297" t="s">
        <v>242</v>
      </c>
      <c r="B43" s="316">
        <v>37.46478873239437</v>
      </c>
      <c r="C43" s="317">
        <v>0.676056338028169</v>
      </c>
      <c r="D43" s="317">
        <v>38.140845070422536</v>
      </c>
      <c r="E43" s="317">
        <v>40.790258449304176</v>
      </c>
      <c r="F43" s="317">
        <v>1.0248508946322068</v>
      </c>
      <c r="G43" s="318">
        <v>41.81510934393638</v>
      </c>
      <c r="H43" s="16"/>
    </row>
    <row r="44" spans="1:8" ht="15" customHeight="1">
      <c r="A44" s="297" t="s">
        <v>243</v>
      </c>
      <c r="B44" s="316">
        <v>22.176940057734758</v>
      </c>
      <c r="C44" s="317">
        <v>5.145185939887926</v>
      </c>
      <c r="D44" s="317">
        <v>27.32212599762269</v>
      </c>
      <c r="E44" s="317">
        <v>13.448744084064504</v>
      </c>
      <c r="F44" s="317">
        <v>2.484245071098707</v>
      </c>
      <c r="G44" s="318">
        <v>15.93298915516321</v>
      </c>
      <c r="H44" s="16"/>
    </row>
    <row r="45" spans="1:8" ht="15" customHeight="1" thickBot="1">
      <c r="A45" s="298" t="s">
        <v>244</v>
      </c>
      <c r="B45" s="319">
        <v>95.44554455445544</v>
      </c>
      <c r="C45" s="320">
        <v>2.0522052205220525</v>
      </c>
      <c r="D45" s="320">
        <v>97.49774977497749</v>
      </c>
      <c r="E45" s="320">
        <v>94.56741478550074</v>
      </c>
      <c r="F45" s="320">
        <v>1.2544919736539524</v>
      </c>
      <c r="G45" s="321">
        <v>95.8219067591547</v>
      </c>
      <c r="H45" s="16"/>
    </row>
    <row r="46" spans="1:8" ht="15" customHeight="1" thickTop="1">
      <c r="A46" s="1067" t="s">
        <v>213</v>
      </c>
      <c r="B46" s="1067"/>
      <c r="C46" s="1067"/>
      <c r="D46" s="1067"/>
      <c r="E46" s="1067"/>
      <c r="F46" s="1067"/>
      <c r="G46" s="1067"/>
      <c r="H46" s="16"/>
    </row>
    <row r="47" spans="1:7" ht="15" customHeight="1">
      <c r="A47" s="1068"/>
      <c r="B47" s="1068"/>
      <c r="C47" s="1068"/>
      <c r="D47" s="1068"/>
      <c r="E47" s="1068"/>
      <c r="F47" s="1068"/>
      <c r="G47" s="1068"/>
    </row>
  </sheetData>
  <sheetProtection/>
  <mergeCells count="10">
    <mergeCell ref="A36:G36"/>
    <mergeCell ref="A46:G47"/>
    <mergeCell ref="A16:G16"/>
    <mergeCell ref="A1:G2"/>
    <mergeCell ref="A26:G26"/>
    <mergeCell ref="A3:A6"/>
    <mergeCell ref="B3:G3"/>
    <mergeCell ref="B5:D5"/>
    <mergeCell ref="E5:G5"/>
    <mergeCell ref="B6:G6"/>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A6"/>
    </sheetView>
  </sheetViews>
  <sheetFormatPr defaultColWidth="11.421875" defaultRowHeight="15"/>
  <cols>
    <col min="1" max="1" width="11.421875" style="16" customWidth="1"/>
    <col min="2" max="5" width="8.57421875" style="16" customWidth="1"/>
    <col min="6" max="16384" width="11.421875" style="16" customWidth="1"/>
  </cols>
  <sheetData>
    <row r="1" spans="1:5" ht="12.75" customHeight="1">
      <c r="A1" s="931" t="s">
        <v>569</v>
      </c>
      <c r="B1" s="931"/>
      <c r="C1" s="931"/>
      <c r="D1" s="931"/>
      <c r="E1" s="931"/>
    </row>
    <row r="2" spans="1:5" ht="15.75" customHeight="1">
      <c r="A2" s="931"/>
      <c r="B2" s="931"/>
      <c r="C2" s="931"/>
      <c r="D2" s="931"/>
      <c r="E2" s="931"/>
    </row>
    <row r="3" spans="1:5" ht="15.75" customHeight="1">
      <c r="A3" s="931"/>
      <c r="B3" s="931"/>
      <c r="C3" s="931"/>
      <c r="D3" s="931"/>
      <c r="E3" s="931"/>
    </row>
    <row r="4" spans="1:5" ht="13.5" thickBot="1">
      <c r="A4" s="931"/>
      <c r="B4" s="931"/>
      <c r="C4" s="931"/>
      <c r="D4" s="931"/>
      <c r="E4" s="931"/>
    </row>
    <row r="5" spans="1:5" ht="13.5" thickTop="1">
      <c r="A5" s="1084" t="s">
        <v>228</v>
      </c>
      <c r="B5" s="913" t="s">
        <v>203</v>
      </c>
      <c r="C5" s="913"/>
      <c r="D5" s="1083" t="s">
        <v>204</v>
      </c>
      <c r="E5" s="905"/>
    </row>
    <row r="6" spans="1:5" ht="15" customHeight="1">
      <c r="A6" s="1085"/>
      <c r="B6" s="185">
        <v>2007</v>
      </c>
      <c r="C6" s="183">
        <v>2009</v>
      </c>
      <c r="D6" s="187">
        <v>2007</v>
      </c>
      <c r="E6" s="184">
        <v>2009</v>
      </c>
    </row>
    <row r="7" spans="1:5" ht="15" customHeight="1">
      <c r="A7" s="25" t="s">
        <v>546</v>
      </c>
      <c r="B7" s="188">
        <v>24.1</v>
      </c>
      <c r="C7" s="3">
        <v>27.32212599762269</v>
      </c>
      <c r="D7" s="3">
        <v>11.4</v>
      </c>
      <c r="E7" s="13">
        <v>15.93298915516321</v>
      </c>
    </row>
    <row r="8" spans="1:5" ht="15" customHeight="1">
      <c r="A8" s="25" t="s">
        <v>547</v>
      </c>
      <c r="B8" s="3">
        <v>96.4</v>
      </c>
      <c r="C8" s="3">
        <v>97.49774977497749</v>
      </c>
      <c r="D8" s="3">
        <v>91</v>
      </c>
      <c r="E8" s="13">
        <v>95.8219067591547</v>
      </c>
    </row>
    <row r="9" spans="1:5" ht="15" customHeight="1">
      <c r="A9" s="25" t="s">
        <v>236</v>
      </c>
      <c r="B9" s="3">
        <v>4.9</v>
      </c>
      <c r="C9" s="3">
        <v>4.098765432098765</v>
      </c>
      <c r="D9" s="3">
        <v>2</v>
      </c>
      <c r="E9" s="13">
        <v>1.798475464506908</v>
      </c>
    </row>
    <row r="10" spans="1:5" ht="15" customHeight="1">
      <c r="A10" s="25" t="s">
        <v>237</v>
      </c>
      <c r="B10" s="3">
        <v>24</v>
      </c>
      <c r="C10" s="3">
        <v>29.322548028311424</v>
      </c>
      <c r="D10" s="3">
        <v>7.7</v>
      </c>
      <c r="E10" s="13">
        <v>12.131364431735735</v>
      </c>
    </row>
    <row r="11" spans="1:5" ht="15" customHeight="1">
      <c r="A11" s="25" t="s">
        <v>238</v>
      </c>
      <c r="B11" s="3">
        <v>44.6</v>
      </c>
      <c r="C11" s="3">
        <v>50.159066808059386</v>
      </c>
      <c r="D11" s="3">
        <v>24.4</v>
      </c>
      <c r="E11" s="13">
        <v>33.79335547458593</v>
      </c>
    </row>
    <row r="12" spans="1:5" ht="15" customHeight="1">
      <c r="A12" s="25" t="s">
        <v>239</v>
      </c>
      <c r="B12" s="3">
        <v>96.8</v>
      </c>
      <c r="C12" s="3">
        <v>97.47102212855637</v>
      </c>
      <c r="D12" s="3">
        <v>91.2</v>
      </c>
      <c r="E12" s="13">
        <v>93.09109250055167</v>
      </c>
    </row>
    <row r="13" spans="1:5" ht="15" customHeight="1">
      <c r="A13" s="25" t="s">
        <v>240</v>
      </c>
      <c r="B13" s="3">
        <v>93.5</v>
      </c>
      <c r="C13" s="3">
        <v>95.89333333333333</v>
      </c>
      <c r="D13" s="3">
        <v>95.8</v>
      </c>
      <c r="E13" s="13">
        <v>97.19878777950693</v>
      </c>
    </row>
    <row r="14" spans="1:5" ht="15" customHeight="1">
      <c r="A14" s="25" t="s">
        <v>241</v>
      </c>
      <c r="B14" s="3">
        <v>99</v>
      </c>
      <c r="C14" s="3">
        <v>99.21436588103255</v>
      </c>
      <c r="D14" s="3">
        <v>94.9</v>
      </c>
      <c r="E14" s="13">
        <v>97.09482916133747</v>
      </c>
    </row>
    <row r="15" spans="1:5" ht="15" customHeight="1" thickBot="1">
      <c r="A15" s="26" t="s">
        <v>242</v>
      </c>
      <c r="B15" s="4">
        <v>43.5</v>
      </c>
      <c r="C15" s="4">
        <v>38.140845070422536</v>
      </c>
      <c r="D15" s="4">
        <v>44.9</v>
      </c>
      <c r="E15" s="14">
        <v>41.81510934393638</v>
      </c>
    </row>
    <row r="16" spans="1:5" ht="15" customHeight="1" thickTop="1">
      <c r="A16" s="929" t="s">
        <v>213</v>
      </c>
      <c r="B16" s="929"/>
      <c r="C16" s="929"/>
      <c r="D16" s="929"/>
      <c r="E16" s="929"/>
    </row>
    <row r="17" spans="1:5" ht="15" customHeight="1">
      <c r="A17" s="1082"/>
      <c r="B17" s="1082"/>
      <c r="C17" s="1082"/>
      <c r="D17" s="1082"/>
      <c r="E17" s="1082"/>
    </row>
    <row r="18" spans="1:5" ht="15" customHeight="1">
      <c r="A18" s="1082"/>
      <c r="B18" s="1082"/>
      <c r="C18" s="1082"/>
      <c r="D18" s="1082"/>
      <c r="E18" s="1082"/>
    </row>
    <row r="19" spans="1:5" ht="15" customHeight="1">
      <c r="A19" s="1082"/>
      <c r="B19" s="1082"/>
      <c r="C19" s="1082"/>
      <c r="D19" s="1082"/>
      <c r="E19" s="1082"/>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A1:E4"/>
    <mergeCell ref="A16:E19"/>
    <mergeCell ref="B5:C5"/>
    <mergeCell ref="D5:E5"/>
    <mergeCell ref="A5:A6"/>
  </mergeCells>
  <printOptions/>
  <pageMargins left="0.7" right="0.7" top="0.787401575" bottom="0.7874015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6"/>
    </sheetView>
  </sheetViews>
  <sheetFormatPr defaultColWidth="11.421875" defaultRowHeight="15"/>
  <cols>
    <col min="1" max="1" width="7.57421875" style="0" customWidth="1"/>
    <col min="2" max="2" width="37.57421875" style="0" customWidth="1"/>
    <col min="3" max="3" width="8.00390625" style="0" customWidth="1"/>
    <col min="5" max="5" width="7.57421875" style="0" customWidth="1"/>
  </cols>
  <sheetData>
    <row r="1" spans="1:6" ht="14.25">
      <c r="A1" s="1086" t="s">
        <v>570</v>
      </c>
      <c r="B1" s="1086"/>
      <c r="C1" s="1086"/>
      <c r="D1" s="1086"/>
      <c r="E1" s="1086"/>
      <c r="F1" s="1086"/>
    </row>
    <row r="2" spans="1:6" ht="34.5" customHeight="1" thickBot="1">
      <c r="A2" s="1087"/>
      <c r="B2" s="1087"/>
      <c r="C2" s="1087"/>
      <c r="D2" s="1087"/>
      <c r="E2" s="1087"/>
      <c r="F2" s="1087"/>
    </row>
    <row r="3" spans="1:6" ht="15" thickTop="1">
      <c r="A3" s="1088" t="s">
        <v>245</v>
      </c>
      <c r="B3" s="1090" t="s">
        <v>246</v>
      </c>
      <c r="C3" s="1092" t="s">
        <v>228</v>
      </c>
      <c r="D3" s="808"/>
      <c r="E3" s="808"/>
      <c r="F3" s="1058"/>
    </row>
    <row r="4" spans="1:6" ht="30" customHeight="1">
      <c r="A4" s="1089"/>
      <c r="B4" s="1091"/>
      <c r="C4" s="1093" t="s">
        <v>247</v>
      </c>
      <c r="D4" s="1094"/>
      <c r="E4" s="1095" t="s">
        <v>248</v>
      </c>
      <c r="F4" s="1066"/>
    </row>
    <row r="5" spans="1:6" ht="25.5">
      <c r="A5" s="1089"/>
      <c r="B5" s="1091"/>
      <c r="C5" s="31" t="s">
        <v>249</v>
      </c>
      <c r="D5" s="32" t="s">
        <v>250</v>
      </c>
      <c r="E5" s="33" t="s">
        <v>249</v>
      </c>
      <c r="F5" s="34" t="s">
        <v>250</v>
      </c>
    </row>
    <row r="6" spans="1:6" ht="15" customHeight="1">
      <c r="A6" s="1089"/>
      <c r="B6" s="1091"/>
      <c r="C6" s="1096" t="s">
        <v>211</v>
      </c>
      <c r="D6" s="1080"/>
      <c r="E6" s="1080"/>
      <c r="F6" s="1081"/>
    </row>
    <row r="7" spans="1:6" ht="15" customHeight="1">
      <c r="A7" s="1097">
        <v>2007</v>
      </c>
      <c r="B7" s="19" t="s">
        <v>251</v>
      </c>
      <c r="C7" s="35">
        <v>30.7</v>
      </c>
      <c r="D7" s="36">
        <v>12.4</v>
      </c>
      <c r="E7" s="36">
        <v>8.4</v>
      </c>
      <c r="F7" s="37">
        <v>11.6</v>
      </c>
    </row>
    <row r="8" spans="1:6" ht="15" customHeight="1">
      <c r="A8" s="1097"/>
      <c r="B8" s="19" t="s">
        <v>252</v>
      </c>
      <c r="C8" s="35">
        <v>46.2</v>
      </c>
      <c r="D8" s="36">
        <v>42.4</v>
      </c>
      <c r="E8" s="36">
        <v>55.4</v>
      </c>
      <c r="F8" s="37">
        <v>44.2</v>
      </c>
    </row>
    <row r="9" spans="1:6" ht="15" customHeight="1">
      <c r="A9" s="1097"/>
      <c r="B9" s="19" t="s">
        <v>253</v>
      </c>
      <c r="C9" s="35">
        <v>19.1</v>
      </c>
      <c r="D9" s="36">
        <v>7.3</v>
      </c>
      <c r="E9" s="36">
        <v>22.7</v>
      </c>
      <c r="F9" s="37">
        <v>8.4</v>
      </c>
    </row>
    <row r="10" spans="1:6" ht="15" customHeight="1">
      <c r="A10" s="1097"/>
      <c r="B10" s="19" t="s">
        <v>254</v>
      </c>
      <c r="C10" s="35">
        <v>4</v>
      </c>
      <c r="D10" s="36">
        <v>37.9</v>
      </c>
      <c r="E10" s="36">
        <v>13.5</v>
      </c>
      <c r="F10" s="37">
        <v>35.7</v>
      </c>
    </row>
    <row r="11" spans="1:6" ht="15" customHeight="1">
      <c r="A11" s="1097">
        <v>2008</v>
      </c>
      <c r="B11" s="20" t="s">
        <v>251</v>
      </c>
      <c r="C11" s="38">
        <v>34.96985357450474</v>
      </c>
      <c r="D11" s="39">
        <v>31.456533184675894</v>
      </c>
      <c r="E11" s="39">
        <v>11.630286493860845</v>
      </c>
      <c r="F11" s="40">
        <v>11.34703196347032</v>
      </c>
    </row>
    <row r="12" spans="1:6" ht="15" customHeight="1">
      <c r="A12" s="1097"/>
      <c r="B12" s="20" t="s">
        <v>252</v>
      </c>
      <c r="C12" s="38">
        <v>39.96554694229113</v>
      </c>
      <c r="D12" s="39">
        <v>33.19706401560903</v>
      </c>
      <c r="E12" s="39">
        <v>49.624829467939975</v>
      </c>
      <c r="F12" s="40">
        <v>44.3738662663414</v>
      </c>
    </row>
    <row r="13" spans="1:6" ht="15" customHeight="1">
      <c r="A13" s="1097"/>
      <c r="B13" s="20" t="s">
        <v>253</v>
      </c>
      <c r="C13" s="38">
        <v>21.44702842377261</v>
      </c>
      <c r="D13" s="39">
        <v>23.425934528786893</v>
      </c>
      <c r="E13" s="39">
        <v>23.99386084583902</v>
      </c>
      <c r="F13" s="40">
        <v>9.667855132294989</v>
      </c>
    </row>
    <row r="14" spans="1:6" ht="15" customHeight="1">
      <c r="A14" s="1097"/>
      <c r="B14" s="20" t="s">
        <v>254</v>
      </c>
      <c r="C14" s="38">
        <v>3.6175710594315245</v>
      </c>
      <c r="D14" s="39">
        <v>11.920468270928179</v>
      </c>
      <c r="E14" s="39">
        <v>14.751023192360163</v>
      </c>
      <c r="F14" s="40">
        <v>34.61124663789329</v>
      </c>
    </row>
    <row r="15" spans="1:6" ht="15" customHeight="1">
      <c r="A15" s="1097">
        <v>2009</v>
      </c>
      <c r="B15" s="19" t="s">
        <v>251</v>
      </c>
      <c r="C15" s="35">
        <v>31.699846860643184</v>
      </c>
      <c r="D15" s="36">
        <v>27.742554211732113</v>
      </c>
      <c r="E15" s="36">
        <v>8.476269775187344</v>
      </c>
      <c r="F15" s="37">
        <v>6.781968663128633</v>
      </c>
    </row>
    <row r="16" spans="1:6" ht="15" customHeight="1">
      <c r="A16" s="1097"/>
      <c r="B16" s="19" t="s">
        <v>252</v>
      </c>
      <c r="C16" s="35">
        <v>42.41960183767228</v>
      </c>
      <c r="D16" s="36">
        <v>37.20496563482338</v>
      </c>
      <c r="E16" s="36">
        <v>54.62114904246461</v>
      </c>
      <c r="F16" s="37">
        <v>48.16211776598433</v>
      </c>
    </row>
    <row r="17" spans="1:6" ht="15" customHeight="1">
      <c r="A17" s="1097"/>
      <c r="B17" s="19" t="s">
        <v>253</v>
      </c>
      <c r="C17" s="35">
        <v>22.6646248085758</v>
      </c>
      <c r="D17" s="36">
        <v>25.094570834887314</v>
      </c>
      <c r="E17" s="36">
        <v>23.98001665278934</v>
      </c>
      <c r="F17" s="37">
        <v>11.971190295678543</v>
      </c>
    </row>
    <row r="18" spans="1:6" ht="15" customHeight="1" thickBot="1">
      <c r="A18" s="1098"/>
      <c r="B18" s="41" t="s">
        <v>254</v>
      </c>
      <c r="C18" s="42">
        <v>3.215926493108729</v>
      </c>
      <c r="D18" s="43">
        <v>9.957909318557196</v>
      </c>
      <c r="E18" s="43">
        <v>12.9225645295587</v>
      </c>
      <c r="F18" s="44">
        <v>33.08472327520849</v>
      </c>
    </row>
    <row r="19" spans="1:6" ht="15" thickTop="1">
      <c r="A19" s="1099" t="s">
        <v>213</v>
      </c>
      <c r="B19" s="1099"/>
      <c r="C19" s="1099"/>
      <c r="D19" s="1099"/>
      <c r="E19" s="1099"/>
      <c r="F19" s="1099"/>
    </row>
    <row r="20" spans="1:6" ht="14.25">
      <c r="A20" s="1099"/>
      <c r="B20" s="1099"/>
      <c r="C20" s="1099"/>
      <c r="D20" s="1099"/>
      <c r="E20" s="1099"/>
      <c r="F20" s="1099"/>
    </row>
  </sheetData>
  <sheetProtection/>
  <mergeCells count="11">
    <mergeCell ref="A7:A10"/>
    <mergeCell ref="A11:A14"/>
    <mergeCell ref="A15:A18"/>
    <mergeCell ref="A19:F20"/>
    <mergeCell ref="A1:F2"/>
    <mergeCell ref="A3:A6"/>
    <mergeCell ref="B3:B6"/>
    <mergeCell ref="C3:F3"/>
    <mergeCell ref="C4:D4"/>
    <mergeCell ref="E4:F4"/>
    <mergeCell ref="C6:F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A4"/>
    </sheetView>
  </sheetViews>
  <sheetFormatPr defaultColWidth="11.421875" defaultRowHeight="15"/>
  <cols>
    <col min="1" max="1" width="13.8515625" style="0" customWidth="1"/>
    <col min="2" max="2" width="15.28125" style="0" customWidth="1"/>
    <col min="3" max="10" width="7.140625" style="0" customWidth="1"/>
  </cols>
  <sheetData>
    <row r="1" spans="1:10" ht="15" customHeight="1">
      <c r="A1" s="1103" t="s">
        <v>571</v>
      </c>
      <c r="B1" s="1103"/>
      <c r="C1" s="1103"/>
      <c r="D1" s="1103"/>
      <c r="E1" s="1103"/>
      <c r="F1" s="1103"/>
      <c r="G1" s="1103"/>
      <c r="H1" s="1103"/>
      <c r="I1" s="1103"/>
      <c r="J1" s="1103"/>
    </row>
    <row r="2" spans="1:10" ht="15" thickBot="1">
      <c r="A2" s="880"/>
      <c r="B2" s="880"/>
      <c r="C2" s="880"/>
      <c r="D2" s="880"/>
      <c r="E2" s="880"/>
      <c r="F2" s="880"/>
      <c r="G2" s="880"/>
      <c r="H2" s="880"/>
      <c r="I2" s="880"/>
      <c r="J2" s="880"/>
    </row>
    <row r="3" spans="1:10" ht="15" thickTop="1">
      <c r="A3" s="1104" t="s">
        <v>228</v>
      </c>
      <c r="B3" s="1105" t="s">
        <v>284</v>
      </c>
      <c r="C3" s="808">
        <v>2006</v>
      </c>
      <c r="D3" s="781"/>
      <c r="E3" s="782">
        <v>2007</v>
      </c>
      <c r="F3" s="781"/>
      <c r="G3" s="782">
        <v>2008</v>
      </c>
      <c r="H3" s="781"/>
      <c r="I3" s="782">
        <v>2009</v>
      </c>
      <c r="J3" s="1058"/>
    </row>
    <row r="4" spans="1:10" ht="14.25">
      <c r="A4" s="1100"/>
      <c r="B4" s="1106"/>
      <c r="C4" s="11" t="s">
        <v>285</v>
      </c>
      <c r="D4" s="11" t="s">
        <v>286</v>
      </c>
      <c r="E4" s="6" t="s">
        <v>285</v>
      </c>
      <c r="F4" s="12" t="s">
        <v>211</v>
      </c>
      <c r="G4" s="6" t="s">
        <v>285</v>
      </c>
      <c r="H4" s="12" t="s">
        <v>286</v>
      </c>
      <c r="I4" s="6" t="s">
        <v>285</v>
      </c>
      <c r="J4" s="63" t="s">
        <v>211</v>
      </c>
    </row>
    <row r="5" spans="1:10" ht="14.25">
      <c r="A5" s="1100" t="s">
        <v>247</v>
      </c>
      <c r="B5" s="331" t="s">
        <v>287</v>
      </c>
      <c r="C5" s="322">
        <v>1097</v>
      </c>
      <c r="D5" s="323">
        <v>99.2</v>
      </c>
      <c r="E5" s="324">
        <v>1135</v>
      </c>
      <c r="F5" s="325">
        <v>98.1</v>
      </c>
      <c r="G5" s="311">
        <v>1154</v>
      </c>
      <c r="H5" s="317">
        <v>99.39707149009475</v>
      </c>
      <c r="I5" s="311">
        <v>1265</v>
      </c>
      <c r="J5" s="326">
        <v>96.86064318529863</v>
      </c>
    </row>
    <row r="6" spans="1:10" ht="14.25">
      <c r="A6" s="1100"/>
      <c r="B6" s="331" t="s">
        <v>288</v>
      </c>
      <c r="C6" s="322">
        <v>9</v>
      </c>
      <c r="D6" s="325">
        <v>0.8</v>
      </c>
      <c r="E6" s="324">
        <v>22</v>
      </c>
      <c r="F6" s="325">
        <v>1.9</v>
      </c>
      <c r="G6" s="311">
        <v>7</v>
      </c>
      <c r="H6" s="317">
        <v>0.6029285099052542</v>
      </c>
      <c r="I6" s="311">
        <v>41</v>
      </c>
      <c r="J6" s="326">
        <v>3.139356814701378</v>
      </c>
    </row>
    <row r="7" spans="1:10" ht="14.25">
      <c r="A7" s="1100"/>
      <c r="B7" s="331" t="s">
        <v>229</v>
      </c>
      <c r="C7" s="322">
        <v>1106</v>
      </c>
      <c r="D7" s="325">
        <v>100</v>
      </c>
      <c r="E7" s="324">
        <v>1157</v>
      </c>
      <c r="F7" s="325">
        <v>100</v>
      </c>
      <c r="G7" s="311">
        <v>1161</v>
      </c>
      <c r="H7" s="317">
        <v>100</v>
      </c>
      <c r="I7" s="311">
        <v>1306</v>
      </c>
      <c r="J7" s="326">
        <v>100</v>
      </c>
    </row>
    <row r="8" spans="1:10" ht="14.25">
      <c r="A8" s="1100" t="s">
        <v>289</v>
      </c>
      <c r="B8" s="332" t="s">
        <v>287</v>
      </c>
      <c r="C8" s="322">
        <v>5903</v>
      </c>
      <c r="D8" s="325">
        <v>97.7</v>
      </c>
      <c r="E8" s="324">
        <v>5839</v>
      </c>
      <c r="F8" s="325">
        <v>97.5</v>
      </c>
      <c r="G8" s="311">
        <v>5698</v>
      </c>
      <c r="H8" s="317">
        <v>97.16916780354707</v>
      </c>
      <c r="I8" s="311">
        <v>5863</v>
      </c>
      <c r="J8" s="326">
        <v>97.6353039134055</v>
      </c>
    </row>
    <row r="9" spans="1:10" ht="14.25">
      <c r="A9" s="1100"/>
      <c r="B9" s="332" t="s">
        <v>290</v>
      </c>
      <c r="C9" s="322">
        <v>141</v>
      </c>
      <c r="D9" s="325">
        <v>2.3</v>
      </c>
      <c r="E9" s="324">
        <v>149</v>
      </c>
      <c r="F9" s="325">
        <v>2.5</v>
      </c>
      <c r="G9" s="311">
        <v>166</v>
      </c>
      <c r="H9" s="317">
        <v>2.830832196452933</v>
      </c>
      <c r="I9" s="311">
        <v>142</v>
      </c>
      <c r="J9" s="326">
        <v>2.364696086594505</v>
      </c>
    </row>
    <row r="10" spans="1:10" ht="15" thickBot="1">
      <c r="A10" s="1101"/>
      <c r="B10" s="333" t="s">
        <v>229</v>
      </c>
      <c r="C10" s="327">
        <v>6044</v>
      </c>
      <c r="D10" s="328">
        <v>100</v>
      </c>
      <c r="E10" s="329">
        <v>5988</v>
      </c>
      <c r="F10" s="328">
        <v>100</v>
      </c>
      <c r="G10" s="314">
        <v>5864</v>
      </c>
      <c r="H10" s="320">
        <v>100</v>
      </c>
      <c r="I10" s="314">
        <v>6005</v>
      </c>
      <c r="J10" s="330">
        <v>100</v>
      </c>
    </row>
    <row r="11" spans="1:10" ht="15" thickTop="1">
      <c r="A11" s="1102" t="s">
        <v>291</v>
      </c>
      <c r="B11" s="1102"/>
      <c r="C11" s="1102"/>
      <c r="D11" s="1102"/>
      <c r="E11" s="1102"/>
      <c r="F11" s="1102"/>
      <c r="G11" s="1102"/>
      <c r="H11" s="1102"/>
      <c r="I11" s="1102"/>
      <c r="J11" s="1102"/>
    </row>
    <row r="12" spans="1:10" ht="14.25">
      <c r="A12" s="1102"/>
      <c r="B12" s="1102"/>
      <c r="C12" s="1102"/>
      <c r="D12" s="1102"/>
      <c r="E12" s="1102"/>
      <c r="F12" s="1102"/>
      <c r="G12" s="1102"/>
      <c r="H12" s="1102"/>
      <c r="I12" s="1102"/>
      <c r="J12" s="1102"/>
    </row>
    <row r="13" spans="1:10" ht="14.25">
      <c r="A13" s="1102"/>
      <c r="B13" s="1102"/>
      <c r="C13" s="1102"/>
      <c r="D13" s="1102"/>
      <c r="E13" s="1102"/>
      <c r="F13" s="1102"/>
      <c r="G13" s="1102"/>
      <c r="H13" s="1102"/>
      <c r="I13" s="1102"/>
      <c r="J13" s="1102"/>
    </row>
    <row r="14" spans="1:10" ht="14.25">
      <c r="A14" s="885" t="s">
        <v>281</v>
      </c>
      <c r="B14" s="885"/>
      <c r="C14" s="885"/>
      <c r="D14" s="885"/>
      <c r="E14" s="885"/>
      <c r="F14" s="885"/>
      <c r="G14" s="885"/>
      <c r="H14" s="885"/>
      <c r="I14" s="885"/>
      <c r="J14" s="885"/>
    </row>
    <row r="15" spans="1:10" ht="14.25">
      <c r="A15" s="885"/>
      <c r="B15" s="885"/>
      <c r="C15" s="885"/>
      <c r="D15" s="885"/>
      <c r="E15" s="885"/>
      <c r="F15" s="885"/>
      <c r="G15" s="885"/>
      <c r="H15" s="885"/>
      <c r="I15" s="885"/>
      <c r="J15" s="885"/>
    </row>
    <row r="16" spans="1:10" ht="14.25">
      <c r="A16" s="885"/>
      <c r="B16" s="885"/>
      <c r="C16" s="885"/>
      <c r="D16" s="885"/>
      <c r="E16" s="885"/>
      <c r="F16" s="885"/>
      <c r="G16" s="885"/>
      <c r="H16" s="885"/>
      <c r="I16" s="885"/>
      <c r="J16" s="885"/>
    </row>
  </sheetData>
  <sheetProtection/>
  <mergeCells count="11">
    <mergeCell ref="A5:A7"/>
    <mergeCell ref="A8:A10"/>
    <mergeCell ref="A11:J13"/>
    <mergeCell ref="A14:J16"/>
    <mergeCell ref="A1:J2"/>
    <mergeCell ref="A3:A4"/>
    <mergeCell ref="B3:B4"/>
    <mergeCell ref="C3:D3"/>
    <mergeCell ref="E3:F3"/>
    <mergeCell ref="G3:H3"/>
    <mergeCell ref="I3:J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A3" sqref="A3:A5"/>
    </sheetView>
  </sheetViews>
  <sheetFormatPr defaultColWidth="11.421875" defaultRowHeight="15"/>
  <cols>
    <col min="2" max="2" width="11.57421875" style="247" customWidth="1"/>
  </cols>
  <sheetData>
    <row r="1" spans="1:8" ht="14.25">
      <c r="A1" s="1086" t="s">
        <v>572</v>
      </c>
      <c r="B1" s="1086"/>
      <c r="C1" s="1086"/>
      <c r="D1" s="1086"/>
      <c r="E1" s="1086"/>
      <c r="F1" s="1086"/>
      <c r="G1" s="1086"/>
      <c r="H1" s="1086"/>
    </row>
    <row r="2" spans="1:8" ht="15" thickBot="1">
      <c r="A2" s="1087"/>
      <c r="B2" s="1087"/>
      <c r="C2" s="1087"/>
      <c r="D2" s="1087"/>
      <c r="E2" s="1087"/>
      <c r="F2" s="1087"/>
      <c r="G2" s="1087"/>
      <c r="H2" s="1087"/>
    </row>
    <row r="3" spans="1:8" ht="15" thickTop="1">
      <c r="A3" s="1113" t="s">
        <v>228</v>
      </c>
      <c r="B3" s="1114" t="s">
        <v>284</v>
      </c>
      <c r="C3" s="1092">
        <v>2007</v>
      </c>
      <c r="D3" s="781"/>
      <c r="E3" s="808">
        <v>2008</v>
      </c>
      <c r="F3" s="808"/>
      <c r="G3" s="782">
        <v>2009</v>
      </c>
      <c r="H3" s="1058"/>
    </row>
    <row r="4" spans="1:8" ht="14.25">
      <c r="A4" s="1111"/>
      <c r="B4" s="1115"/>
      <c r="C4" s="1116" t="s">
        <v>292</v>
      </c>
      <c r="D4" s="1117" t="s">
        <v>204</v>
      </c>
      <c r="E4" s="1109" t="s">
        <v>292</v>
      </c>
      <c r="F4" s="1117" t="s">
        <v>204</v>
      </c>
      <c r="G4" s="1109" t="s">
        <v>292</v>
      </c>
      <c r="H4" s="1110" t="s">
        <v>204</v>
      </c>
    </row>
    <row r="5" spans="1:8" ht="14.25">
      <c r="A5" s="1111"/>
      <c r="B5" s="1115"/>
      <c r="C5" s="1116"/>
      <c r="D5" s="1117"/>
      <c r="E5" s="1109"/>
      <c r="F5" s="1117"/>
      <c r="G5" s="1109"/>
      <c r="H5" s="1110"/>
    </row>
    <row r="6" spans="1:8" ht="15" customHeight="1">
      <c r="A6" s="801"/>
      <c r="B6" s="802"/>
      <c r="C6" s="1080" t="s">
        <v>205</v>
      </c>
      <c r="D6" s="1080"/>
      <c r="E6" s="1080"/>
      <c r="F6" s="1080"/>
      <c r="G6" s="1080"/>
      <c r="H6" s="1081"/>
    </row>
    <row r="7" spans="1:8" ht="14.25">
      <c r="A7" s="1111" t="s">
        <v>247</v>
      </c>
      <c r="B7" s="331" t="s">
        <v>287</v>
      </c>
      <c r="C7" s="337">
        <v>98.1</v>
      </c>
      <c r="D7" s="338">
        <v>99.2</v>
      </c>
      <c r="E7" s="338">
        <v>99.39707149009475</v>
      </c>
      <c r="F7" s="338">
        <v>99.39917619003376</v>
      </c>
      <c r="G7" s="339">
        <v>96.86064318529863</v>
      </c>
      <c r="H7" s="340">
        <v>99.13687463370451</v>
      </c>
    </row>
    <row r="8" spans="1:8" ht="15.75" customHeight="1">
      <c r="A8" s="1111"/>
      <c r="B8" s="331" t="s">
        <v>288</v>
      </c>
      <c r="C8" s="337">
        <v>1.9</v>
      </c>
      <c r="D8" s="338">
        <v>0.8</v>
      </c>
      <c r="E8" s="338">
        <v>0.6029285099052542</v>
      </c>
      <c r="F8" s="338">
        <v>0.6044555226670821</v>
      </c>
      <c r="G8" s="339">
        <v>3.139356814701378</v>
      </c>
      <c r="H8" s="340">
        <v>0.8706400816896868</v>
      </c>
    </row>
    <row r="9" spans="1:8" ht="14.25">
      <c r="A9" s="1111" t="s">
        <v>289</v>
      </c>
      <c r="B9" s="332" t="s">
        <v>287</v>
      </c>
      <c r="C9" s="337">
        <v>97.5</v>
      </c>
      <c r="D9" s="338">
        <v>98.5</v>
      </c>
      <c r="E9" s="338">
        <v>97.5</v>
      </c>
      <c r="F9" s="338">
        <v>98.32645274285356</v>
      </c>
      <c r="G9" s="339">
        <v>97.6353039134055</v>
      </c>
      <c r="H9" s="340">
        <v>98.23824867323731</v>
      </c>
    </row>
    <row r="10" spans="1:8" ht="15" thickBot="1">
      <c r="A10" s="1112"/>
      <c r="B10" s="334" t="s">
        <v>290</v>
      </c>
      <c r="C10" s="341">
        <v>2.5</v>
      </c>
      <c r="D10" s="342">
        <v>1.5</v>
      </c>
      <c r="E10" s="342">
        <v>2.5</v>
      </c>
      <c r="F10" s="342">
        <v>1.6735472571464314</v>
      </c>
      <c r="G10" s="343">
        <v>2.364696086594505</v>
      </c>
      <c r="H10" s="344">
        <v>1.7617513267626992</v>
      </c>
    </row>
    <row r="11" spans="1:8" ht="15.75" customHeight="1" thickTop="1">
      <c r="A11" s="1107" t="s">
        <v>291</v>
      </c>
      <c r="B11" s="1107"/>
      <c r="C11" s="1107"/>
      <c r="D11" s="1107"/>
      <c r="E11" s="1107"/>
      <c r="F11" s="1107"/>
      <c r="G11" s="1107"/>
      <c r="H11" s="1107"/>
    </row>
    <row r="12" spans="1:8" ht="14.25">
      <c r="A12" s="1108"/>
      <c r="B12" s="1108"/>
      <c r="C12" s="1108"/>
      <c r="D12" s="1108"/>
      <c r="E12" s="1108"/>
      <c r="F12" s="1108"/>
      <c r="G12" s="1108"/>
      <c r="H12" s="1108"/>
    </row>
    <row r="13" spans="1:8" ht="14.25">
      <c r="A13" s="1108"/>
      <c r="B13" s="1108"/>
      <c r="C13" s="1108"/>
      <c r="D13" s="1108"/>
      <c r="E13" s="1108"/>
      <c r="F13" s="1108"/>
      <c r="G13" s="1108"/>
      <c r="H13" s="1108"/>
    </row>
    <row r="14" spans="1:8" ht="15" customHeight="1">
      <c r="A14" s="1099" t="s">
        <v>283</v>
      </c>
      <c r="B14" s="1099"/>
      <c r="C14" s="1099"/>
      <c r="D14" s="1099"/>
      <c r="E14" s="1099"/>
      <c r="F14" s="1099"/>
      <c r="G14" s="1099"/>
      <c r="H14" s="1099"/>
    </row>
    <row r="15" spans="1:8" ht="14.25">
      <c r="A15" s="1099"/>
      <c r="B15" s="1099"/>
      <c r="C15" s="1099"/>
      <c r="D15" s="1099"/>
      <c r="E15" s="1099"/>
      <c r="F15" s="1099"/>
      <c r="G15" s="1099"/>
      <c r="H15" s="1099"/>
    </row>
    <row r="16" spans="1:8" ht="14.25">
      <c r="A16" s="1099"/>
      <c r="B16" s="1099"/>
      <c r="C16" s="1099"/>
      <c r="D16" s="1099"/>
      <c r="E16" s="1099"/>
      <c r="F16" s="1099"/>
      <c r="G16" s="1099"/>
      <c r="H16" s="1099"/>
    </row>
    <row r="22" ht="26.25" customHeight="1"/>
  </sheetData>
  <sheetProtection/>
  <mergeCells count="17">
    <mergeCell ref="C3:D3"/>
    <mergeCell ref="E3:F3"/>
    <mergeCell ref="G3:H3"/>
    <mergeCell ref="C4:C5"/>
    <mergeCell ref="D4:D5"/>
    <mergeCell ref="E4:E5"/>
    <mergeCell ref="F4:F5"/>
    <mergeCell ref="A1:H2"/>
    <mergeCell ref="A14:H16"/>
    <mergeCell ref="A11:H13"/>
    <mergeCell ref="G4:G5"/>
    <mergeCell ref="H4:H5"/>
    <mergeCell ref="C6:H6"/>
    <mergeCell ref="A7:A8"/>
    <mergeCell ref="A9:A10"/>
    <mergeCell ref="A3:A5"/>
    <mergeCell ref="B3:B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A7"/>
    </sheetView>
  </sheetViews>
  <sheetFormatPr defaultColWidth="11.421875" defaultRowHeight="15"/>
  <cols>
    <col min="1" max="1" width="5.57421875" style="279" customWidth="1"/>
    <col min="2" max="2" width="12.8515625" style="249" customWidth="1"/>
    <col min="3" max="3" width="7.7109375" style="0" customWidth="1"/>
    <col min="5" max="5" width="7.7109375" style="0" customWidth="1"/>
    <col min="7" max="7" width="7.7109375" style="0" customWidth="1"/>
  </cols>
  <sheetData>
    <row r="1" spans="1:8" ht="14.25">
      <c r="A1" s="1103" t="s">
        <v>573</v>
      </c>
      <c r="B1" s="1103"/>
      <c r="C1" s="1103"/>
      <c r="D1" s="1103"/>
      <c r="E1" s="1103"/>
      <c r="F1" s="1103"/>
      <c r="G1" s="1103"/>
      <c r="H1" s="1103"/>
    </row>
    <row r="2" spans="1:8" ht="15" thickBot="1">
      <c r="A2" s="1103"/>
      <c r="B2" s="1103"/>
      <c r="C2" s="1103"/>
      <c r="D2" s="1103"/>
      <c r="E2" s="1103"/>
      <c r="F2" s="1103"/>
      <c r="G2" s="1103"/>
      <c r="H2" s="1103"/>
    </row>
    <row r="3" spans="1:8" ht="15" thickTop="1">
      <c r="A3" s="1120" t="s">
        <v>245</v>
      </c>
      <c r="B3" s="1122" t="s">
        <v>255</v>
      </c>
      <c r="C3" s="1124" t="s">
        <v>256</v>
      </c>
      <c r="D3" s="1124"/>
      <c r="E3" s="1125" t="s">
        <v>257</v>
      </c>
      <c r="F3" s="1126"/>
      <c r="G3" s="1124" t="s">
        <v>259</v>
      </c>
      <c r="H3" s="1127"/>
    </row>
    <row r="4" spans="1:8" ht="14.25">
      <c r="A4" s="1121"/>
      <c r="B4" s="1123"/>
      <c r="C4" s="1065"/>
      <c r="D4" s="1065"/>
      <c r="E4" s="1095"/>
      <c r="F4" s="1094"/>
      <c r="G4" s="1065"/>
      <c r="H4" s="1066"/>
    </row>
    <row r="5" spans="1:8" ht="14.25">
      <c r="A5" s="1121"/>
      <c r="B5" s="1123"/>
      <c r="C5" s="1065"/>
      <c r="D5" s="1065"/>
      <c r="E5" s="1095"/>
      <c r="F5" s="1094"/>
      <c r="G5" s="1065"/>
      <c r="H5" s="1066"/>
    </row>
    <row r="6" spans="1:8" ht="25.5">
      <c r="A6" s="1121"/>
      <c r="B6" s="1123"/>
      <c r="C6" s="24" t="s">
        <v>203</v>
      </c>
      <c r="D6" s="1" t="s">
        <v>204</v>
      </c>
      <c r="E6" s="28" t="s">
        <v>203</v>
      </c>
      <c r="F6" s="45" t="s">
        <v>204</v>
      </c>
      <c r="G6" s="45" t="s">
        <v>203</v>
      </c>
      <c r="H6" s="46" t="s">
        <v>204</v>
      </c>
    </row>
    <row r="7" spans="1:8" ht="15" customHeight="1">
      <c r="A7" s="1121"/>
      <c r="B7" s="1123"/>
      <c r="C7" s="1080" t="s">
        <v>211</v>
      </c>
      <c r="D7" s="1080"/>
      <c r="E7" s="1080"/>
      <c r="F7" s="1080"/>
      <c r="G7" s="1080"/>
      <c r="H7" s="1081"/>
    </row>
    <row r="8" spans="1:8" ht="15" customHeight="1">
      <c r="A8" s="1118">
        <v>2007</v>
      </c>
      <c r="B8" s="345" t="s">
        <v>247</v>
      </c>
      <c r="C8" s="348">
        <v>75.45375972342264</v>
      </c>
      <c r="D8" s="349">
        <v>74.1</v>
      </c>
      <c r="E8" s="349">
        <v>24.5</v>
      </c>
      <c r="F8" s="349">
        <v>25.9</v>
      </c>
      <c r="G8" s="349">
        <v>10.8</v>
      </c>
      <c r="H8" s="350">
        <v>12.1</v>
      </c>
    </row>
    <row r="9" spans="1:8" ht="28.5" customHeight="1">
      <c r="A9" s="1118"/>
      <c r="B9" s="345" t="s">
        <v>248</v>
      </c>
      <c r="C9" s="348">
        <v>64.34535738142952</v>
      </c>
      <c r="D9" s="349">
        <v>69</v>
      </c>
      <c r="E9" s="349">
        <v>35.5</v>
      </c>
      <c r="F9" s="349">
        <v>31</v>
      </c>
      <c r="G9" s="349">
        <v>20.6</v>
      </c>
      <c r="H9" s="350">
        <v>12.5</v>
      </c>
    </row>
    <row r="10" spans="1:8" ht="15" customHeight="1">
      <c r="A10" s="1118">
        <v>2008</v>
      </c>
      <c r="B10" s="346" t="s">
        <v>247</v>
      </c>
      <c r="C10" s="348">
        <v>73.72954349698536</v>
      </c>
      <c r="D10" s="349">
        <v>73.42748304376103</v>
      </c>
      <c r="E10" s="349">
        <v>26.270456503014643</v>
      </c>
      <c r="F10" s="349">
        <v>26.572516956238967</v>
      </c>
      <c r="G10" s="349">
        <v>10.249784668389319</v>
      </c>
      <c r="H10" s="350">
        <v>13.69506643129239</v>
      </c>
    </row>
    <row r="11" spans="1:8" ht="28.5" customHeight="1">
      <c r="A11" s="1118"/>
      <c r="B11" s="346" t="s">
        <v>248</v>
      </c>
      <c r="C11" s="348">
        <v>62.07366984993179</v>
      </c>
      <c r="D11" s="349">
        <v>67.40070056921249</v>
      </c>
      <c r="E11" s="349">
        <v>37.92633015006821</v>
      </c>
      <c r="F11" s="349">
        <v>32.59929943078752</v>
      </c>
      <c r="G11" s="349">
        <v>20.395634379263303</v>
      </c>
      <c r="H11" s="350">
        <v>18.944142115468818</v>
      </c>
    </row>
    <row r="12" spans="1:8" ht="15" customHeight="1">
      <c r="A12" s="1118">
        <v>2009</v>
      </c>
      <c r="B12" s="345" t="s">
        <v>247</v>
      </c>
      <c r="C12" s="348">
        <v>74.34915773353752</v>
      </c>
      <c r="D12" s="349">
        <v>74.23410943577176</v>
      </c>
      <c r="E12" s="349">
        <v>25.650842266462476</v>
      </c>
      <c r="F12" s="349">
        <v>25.76589056422825</v>
      </c>
      <c r="G12" s="349">
        <v>11.0260336906585</v>
      </c>
      <c r="H12" s="350">
        <v>13.354467472960732</v>
      </c>
    </row>
    <row r="13" spans="1:8" ht="28.5" customHeight="1" thickBot="1">
      <c r="A13" s="1119"/>
      <c r="B13" s="347" t="s">
        <v>248</v>
      </c>
      <c r="C13" s="351">
        <v>60.79933388842631</v>
      </c>
      <c r="D13" s="352">
        <v>66.91274955774577</v>
      </c>
      <c r="E13" s="352">
        <v>39.20066611157369</v>
      </c>
      <c r="F13" s="352">
        <v>33.08725044225424</v>
      </c>
      <c r="G13" s="352">
        <v>22.66444629475437</v>
      </c>
      <c r="H13" s="353">
        <v>19.51194086429113</v>
      </c>
    </row>
    <row r="14" spans="1:8" ht="15.75" customHeight="1" thickTop="1">
      <c r="A14" s="929" t="s">
        <v>258</v>
      </c>
      <c r="B14" s="929"/>
      <c r="C14" s="929"/>
      <c r="D14" s="929"/>
      <c r="E14" s="929"/>
      <c r="F14" s="929"/>
      <c r="G14" s="929"/>
      <c r="H14" s="929"/>
    </row>
    <row r="15" spans="1:8" ht="14.25">
      <c r="A15" s="1082"/>
      <c r="B15" s="1082"/>
      <c r="C15" s="1082"/>
      <c r="D15" s="1082"/>
      <c r="E15" s="1082"/>
      <c r="F15" s="1082"/>
      <c r="G15" s="1082"/>
      <c r="H15" s="1082"/>
    </row>
  </sheetData>
  <sheetProtection/>
  <mergeCells count="11">
    <mergeCell ref="A8:A9"/>
    <mergeCell ref="A10:A11"/>
    <mergeCell ref="A12:A13"/>
    <mergeCell ref="A14:H15"/>
    <mergeCell ref="A1:H2"/>
    <mergeCell ref="A3:A7"/>
    <mergeCell ref="B3:B7"/>
    <mergeCell ref="C3:D5"/>
    <mergeCell ref="E3:F5"/>
    <mergeCell ref="G3:H5"/>
    <mergeCell ref="C7:H7"/>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
    </sheetView>
  </sheetViews>
  <sheetFormatPr defaultColWidth="11.421875" defaultRowHeight="15"/>
  <cols>
    <col min="1" max="1" width="25.421875" style="16" customWidth="1"/>
    <col min="2" max="2" width="5.8515625" style="16" customWidth="1"/>
    <col min="3" max="3" width="5.421875" style="16" customWidth="1"/>
    <col min="4" max="4" width="6.7109375" style="16" customWidth="1"/>
    <col min="5" max="5" width="5.7109375" style="16" customWidth="1"/>
    <col min="6" max="6" width="7.00390625" style="16" customWidth="1"/>
    <col min="7" max="7" width="5.7109375" style="16" customWidth="1"/>
    <col min="8" max="8" width="6.421875" style="16" customWidth="1"/>
    <col min="9" max="9" width="5.7109375" style="16" customWidth="1"/>
    <col min="10" max="10" width="7.00390625" style="16" customWidth="1"/>
    <col min="11" max="11" width="5.7109375" style="16" customWidth="1"/>
    <col min="12" max="12" width="6.7109375" style="16" customWidth="1"/>
    <col min="13" max="13" width="5.7109375" style="16" customWidth="1"/>
    <col min="14" max="16384" width="11.421875" style="16" customWidth="1"/>
  </cols>
  <sheetData>
    <row r="1" spans="1:13" ht="12.75" customHeight="1">
      <c r="A1" s="1133" t="s">
        <v>574</v>
      </c>
      <c r="B1" s="1133"/>
      <c r="C1" s="1133"/>
      <c r="D1" s="1133"/>
      <c r="E1" s="1133"/>
      <c r="F1" s="1133"/>
      <c r="G1" s="1133"/>
      <c r="H1" s="1133"/>
      <c r="I1" s="1133"/>
      <c r="J1" s="1133"/>
      <c r="K1" s="1133"/>
      <c r="L1" s="1133"/>
      <c r="M1" s="1133"/>
    </row>
    <row r="2" spans="1:13" ht="15.75" customHeight="1" thickBot="1">
      <c r="A2" s="888"/>
      <c r="B2" s="888"/>
      <c r="C2" s="888"/>
      <c r="D2" s="888"/>
      <c r="E2" s="888"/>
      <c r="F2" s="888"/>
      <c r="G2" s="888"/>
      <c r="H2" s="888"/>
      <c r="I2" s="888"/>
      <c r="J2" s="888"/>
      <c r="K2" s="888"/>
      <c r="L2" s="888"/>
      <c r="M2" s="888"/>
    </row>
    <row r="3" spans="1:13" ht="13.5" thickTop="1">
      <c r="A3" s="803"/>
      <c r="B3" s="1134">
        <v>2007</v>
      </c>
      <c r="C3" s="913"/>
      <c r="D3" s="913"/>
      <c r="E3" s="913"/>
      <c r="F3" s="1135">
        <v>2008</v>
      </c>
      <c r="G3" s="1136"/>
      <c r="H3" s="1136"/>
      <c r="I3" s="1137"/>
      <c r="J3" s="1136">
        <v>2009</v>
      </c>
      <c r="K3" s="1136"/>
      <c r="L3" s="1136"/>
      <c r="M3" s="1138"/>
    </row>
    <row r="4" spans="1:13" ht="12.75">
      <c r="A4" s="1139"/>
      <c r="B4" s="1130" t="s">
        <v>203</v>
      </c>
      <c r="C4" s="1131"/>
      <c r="D4" s="1128" t="s">
        <v>204</v>
      </c>
      <c r="E4" s="1131"/>
      <c r="F4" s="1128" t="s">
        <v>203</v>
      </c>
      <c r="G4" s="1129"/>
      <c r="H4" s="1128" t="s">
        <v>204</v>
      </c>
      <c r="I4" s="1129"/>
      <c r="J4" s="1130" t="s">
        <v>203</v>
      </c>
      <c r="K4" s="1131"/>
      <c r="L4" s="1128" t="s">
        <v>204</v>
      </c>
      <c r="M4" s="1132"/>
    </row>
    <row r="5" spans="1:13" ht="12.75">
      <c r="A5" s="1139"/>
      <c r="B5" s="1130" t="s">
        <v>285</v>
      </c>
      <c r="C5" s="1131"/>
      <c r="D5" s="1128" t="s">
        <v>285</v>
      </c>
      <c r="E5" s="1131"/>
      <c r="F5" s="1128" t="s">
        <v>285</v>
      </c>
      <c r="G5" s="1129" t="s">
        <v>286</v>
      </c>
      <c r="H5" s="1128" t="s">
        <v>285</v>
      </c>
      <c r="I5" s="1129"/>
      <c r="J5" s="1130" t="s">
        <v>285</v>
      </c>
      <c r="K5" s="1131" t="s">
        <v>286</v>
      </c>
      <c r="L5" s="1128" t="s">
        <v>285</v>
      </c>
      <c r="M5" s="1132"/>
    </row>
    <row r="6" spans="1:13" ht="12.75">
      <c r="A6" s="804"/>
      <c r="B6" s="64" t="s">
        <v>285</v>
      </c>
      <c r="C6" s="67" t="s">
        <v>211</v>
      </c>
      <c r="D6" s="65" t="s">
        <v>285</v>
      </c>
      <c r="E6" s="68" t="s">
        <v>211</v>
      </c>
      <c r="F6" s="65" t="s">
        <v>285</v>
      </c>
      <c r="G6" s="68" t="s">
        <v>286</v>
      </c>
      <c r="H6" s="65" t="s">
        <v>285</v>
      </c>
      <c r="I6" s="68" t="s">
        <v>211</v>
      </c>
      <c r="J6" s="66" t="s">
        <v>285</v>
      </c>
      <c r="K6" s="69" t="s">
        <v>286</v>
      </c>
      <c r="L6" s="65" t="s">
        <v>285</v>
      </c>
      <c r="M6" s="70" t="s">
        <v>211</v>
      </c>
    </row>
    <row r="7" spans="1:13" ht="12.75">
      <c r="A7" s="354" t="s">
        <v>229</v>
      </c>
      <c r="B7" s="1021">
        <v>1432</v>
      </c>
      <c r="C7" s="358">
        <v>100</v>
      </c>
      <c r="D7" s="1021">
        <v>54329</v>
      </c>
      <c r="E7" s="358">
        <v>100</v>
      </c>
      <c r="F7" s="1021">
        <v>1435</v>
      </c>
      <c r="G7" s="358">
        <v>100</v>
      </c>
      <c r="H7" s="1021">
        <v>56342</v>
      </c>
      <c r="I7" s="358">
        <v>100</v>
      </c>
      <c r="J7" s="1021">
        <v>1497</v>
      </c>
      <c r="K7" s="358">
        <v>100</v>
      </c>
      <c r="L7" s="1021">
        <v>59801</v>
      </c>
      <c r="M7" s="360">
        <v>100</v>
      </c>
    </row>
    <row r="8" spans="1:13" ht="25.5">
      <c r="A8" s="354" t="s">
        <v>293</v>
      </c>
      <c r="B8" s="1021">
        <v>1063</v>
      </c>
      <c r="C8" s="358">
        <v>74.2</v>
      </c>
      <c r="D8" s="1021">
        <v>41600</v>
      </c>
      <c r="E8" s="358">
        <v>76.6</v>
      </c>
      <c r="F8" s="1021">
        <v>1063</v>
      </c>
      <c r="G8" s="358">
        <f>F8/F7*100</f>
        <v>74.07665505226481</v>
      </c>
      <c r="H8" s="1021">
        <v>43098</v>
      </c>
      <c r="I8" s="358">
        <f>H8/H7*100</f>
        <v>76.4935572042171</v>
      </c>
      <c r="J8" s="1021">
        <v>1134</v>
      </c>
      <c r="K8" s="358">
        <f>J8/J7*100</f>
        <v>75.75150300601202</v>
      </c>
      <c r="L8" s="1021">
        <v>45920</v>
      </c>
      <c r="M8" s="360">
        <f>L8/L7*100</f>
        <v>76.78801357836825</v>
      </c>
    </row>
    <row r="9" spans="1:13" ht="13.5" thickBot="1">
      <c r="A9" s="355" t="s">
        <v>76</v>
      </c>
      <c r="B9" s="1022">
        <v>628</v>
      </c>
      <c r="C9" s="359">
        <v>43.9</v>
      </c>
      <c r="D9" s="1022">
        <v>24191</v>
      </c>
      <c r="E9" s="359">
        <v>44.5</v>
      </c>
      <c r="F9" s="1022">
        <v>600</v>
      </c>
      <c r="G9" s="359">
        <f>F9/F7*100</f>
        <v>41.81184668989547</v>
      </c>
      <c r="H9" s="1022">
        <v>24540</v>
      </c>
      <c r="I9" s="359">
        <f>H9/H7*100</f>
        <v>43.55542934223137</v>
      </c>
      <c r="J9" s="1022">
        <v>634</v>
      </c>
      <c r="K9" s="359">
        <f>J9/J7*100</f>
        <v>42.35136940547763</v>
      </c>
      <c r="L9" s="1022">
        <v>25539</v>
      </c>
      <c r="M9" s="361">
        <f>L9/L7*100</f>
        <v>42.70664370161034</v>
      </c>
    </row>
    <row r="10" spans="1:13" ht="13.5" thickTop="1">
      <c r="A10" s="1099" t="s">
        <v>294</v>
      </c>
      <c r="B10" s="1099"/>
      <c r="C10" s="1099"/>
      <c r="D10" s="1099"/>
      <c r="E10" s="1099"/>
      <c r="F10" s="1099"/>
      <c r="G10" s="1099"/>
      <c r="H10" s="1099"/>
      <c r="I10" s="1099"/>
      <c r="J10" s="1099"/>
      <c r="K10" s="1099"/>
      <c r="L10" s="1099"/>
      <c r="M10" s="1099"/>
    </row>
    <row r="11" spans="1:13" ht="12.75">
      <c r="A11" s="1099"/>
      <c r="B11" s="1099"/>
      <c r="C11" s="1099"/>
      <c r="D11" s="1099"/>
      <c r="E11" s="1099"/>
      <c r="F11" s="1099"/>
      <c r="G11" s="1099"/>
      <c r="H11" s="1099"/>
      <c r="I11" s="1099"/>
      <c r="J11" s="1099"/>
      <c r="K11" s="1099"/>
      <c r="L11" s="1099"/>
      <c r="M11" s="1099"/>
    </row>
    <row r="12" spans="1:13" ht="12.75">
      <c r="A12" s="1099"/>
      <c r="B12" s="1099"/>
      <c r="C12" s="1099"/>
      <c r="D12" s="1099"/>
      <c r="E12" s="1099"/>
      <c r="F12" s="1099"/>
      <c r="G12" s="1099"/>
      <c r="H12" s="1099"/>
      <c r="I12" s="1099"/>
      <c r="J12" s="1099"/>
      <c r="K12" s="1099"/>
      <c r="L12" s="1099"/>
      <c r="M12" s="1099"/>
    </row>
  </sheetData>
  <sheetProtection/>
  <mergeCells count="12">
    <mergeCell ref="A10:M12"/>
    <mergeCell ref="A1:M2"/>
    <mergeCell ref="B3:E3"/>
    <mergeCell ref="F3:I3"/>
    <mergeCell ref="J3:M3"/>
    <mergeCell ref="A4:A5"/>
    <mergeCell ref="B4:C5"/>
    <mergeCell ref="D4:E5"/>
    <mergeCell ref="F4:G5"/>
    <mergeCell ref="H4:I5"/>
    <mergeCell ref="J4:K5"/>
    <mergeCell ref="L4:M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4"/>
    </sheetView>
  </sheetViews>
  <sheetFormatPr defaultColWidth="11.421875" defaultRowHeight="15"/>
  <cols>
    <col min="1" max="1" width="57.140625" style="189" customWidth="1"/>
    <col min="2" max="16384" width="11.421875" style="189" customWidth="1"/>
  </cols>
  <sheetData>
    <row r="1" spans="1:3" ht="30" customHeight="1" thickBot="1">
      <c r="A1" s="1140" t="s">
        <v>77</v>
      </c>
      <c r="B1" s="1140"/>
      <c r="C1" s="1140"/>
    </row>
    <row r="2" spans="1:3" ht="13.5" thickTop="1">
      <c r="A2" s="1143" t="s">
        <v>564</v>
      </c>
      <c r="B2" s="913" t="s">
        <v>562</v>
      </c>
      <c r="C2" s="905"/>
    </row>
    <row r="3" spans="1:3" ht="45" customHeight="1">
      <c r="A3" s="1144"/>
      <c r="B3" s="196" t="s">
        <v>561</v>
      </c>
      <c r="C3" s="191" t="s">
        <v>560</v>
      </c>
    </row>
    <row r="4" spans="1:3" ht="15" customHeight="1">
      <c r="A4" s="1144"/>
      <c r="B4" s="1141" t="s">
        <v>211</v>
      </c>
      <c r="C4" s="1142"/>
    </row>
    <row r="5" spans="1:3" ht="12.75">
      <c r="A5" s="194" t="s">
        <v>548</v>
      </c>
      <c r="B5" s="362">
        <v>81</v>
      </c>
      <c r="C5" s="363">
        <v>84</v>
      </c>
    </row>
    <row r="6" spans="1:3" ht="12.75">
      <c r="A6" s="195" t="s">
        <v>549</v>
      </c>
      <c r="B6" s="362">
        <v>57</v>
      </c>
      <c r="C6" s="363">
        <v>61</v>
      </c>
    </row>
    <row r="7" spans="1:3" ht="12.75">
      <c r="A7" s="194" t="s">
        <v>550</v>
      </c>
      <c r="B7" s="362">
        <v>47</v>
      </c>
      <c r="C7" s="363">
        <v>40</v>
      </c>
    </row>
    <row r="8" spans="1:3" ht="12.75">
      <c r="A8" s="113" t="s">
        <v>551</v>
      </c>
      <c r="B8" s="362">
        <v>27</v>
      </c>
      <c r="C8" s="363">
        <v>34</v>
      </c>
    </row>
    <row r="9" spans="1:3" ht="12.75">
      <c r="A9" s="194" t="s">
        <v>557</v>
      </c>
      <c r="B9" s="362">
        <v>21</v>
      </c>
      <c r="C9" s="363">
        <v>17</v>
      </c>
    </row>
    <row r="10" spans="1:3" ht="12.75">
      <c r="A10" s="113" t="s">
        <v>552</v>
      </c>
      <c r="B10" s="362">
        <v>9</v>
      </c>
      <c r="C10" s="363">
        <v>10</v>
      </c>
    </row>
    <row r="11" spans="1:3" ht="12.75">
      <c r="A11" s="194" t="s">
        <v>553</v>
      </c>
      <c r="B11" s="362">
        <v>8</v>
      </c>
      <c r="C11" s="363">
        <v>10</v>
      </c>
    </row>
    <row r="12" spans="1:3" ht="12.75">
      <c r="A12" s="113" t="s">
        <v>554</v>
      </c>
      <c r="B12" s="362">
        <v>8</v>
      </c>
      <c r="C12" s="363">
        <v>5</v>
      </c>
    </row>
    <row r="13" spans="1:3" ht="12.75">
      <c r="A13" s="194" t="s">
        <v>555</v>
      </c>
      <c r="B13" s="362">
        <v>7</v>
      </c>
      <c r="C13" s="363">
        <v>5</v>
      </c>
    </row>
    <row r="14" spans="1:3" ht="12.75">
      <c r="A14" s="113" t="s">
        <v>556</v>
      </c>
      <c r="B14" s="362">
        <v>6</v>
      </c>
      <c r="C14" s="363">
        <v>3</v>
      </c>
    </row>
    <row r="15" spans="1:3" ht="12.75">
      <c r="A15" s="194" t="s">
        <v>558</v>
      </c>
      <c r="B15" s="362">
        <v>6</v>
      </c>
      <c r="C15" s="363">
        <v>5</v>
      </c>
    </row>
    <row r="16" spans="1:3" ht="13.5" thickBot="1">
      <c r="A16" s="116" t="s">
        <v>559</v>
      </c>
      <c r="B16" s="364">
        <v>2</v>
      </c>
      <c r="C16" s="365">
        <v>1</v>
      </c>
    </row>
    <row r="17" spans="1:3" ht="13.5" thickTop="1">
      <c r="A17" s="1004" t="s">
        <v>563</v>
      </c>
      <c r="B17" s="1004"/>
      <c r="C17" s="1004"/>
    </row>
    <row r="18" spans="1:3" ht="12.75">
      <c r="A18" s="933"/>
      <c r="B18" s="933"/>
      <c r="C18" s="933"/>
    </row>
    <row r="19" ht="12.75">
      <c r="A19" s="190" t="s">
        <v>565</v>
      </c>
    </row>
  </sheetData>
  <sheetProtection/>
  <mergeCells count="5">
    <mergeCell ref="A1:C1"/>
    <mergeCell ref="A17:C18"/>
    <mergeCell ref="B2:C2"/>
    <mergeCell ref="B4:C4"/>
    <mergeCell ref="A2:A4"/>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7"/>
  <sheetViews>
    <sheetView zoomScalePageLayoutView="0" workbookViewId="0" topLeftCell="A1">
      <selection activeCell="A3" sqref="A3:A4"/>
    </sheetView>
  </sheetViews>
  <sheetFormatPr defaultColWidth="11.421875" defaultRowHeight="15"/>
  <cols>
    <col min="1" max="1" width="8.57421875" style="16" customWidth="1"/>
    <col min="2" max="2" width="9.28125" style="16" customWidth="1"/>
    <col min="3" max="3" width="9.00390625" style="16" customWidth="1"/>
    <col min="4" max="4" width="6.00390625" style="16" customWidth="1"/>
    <col min="5" max="5" width="4.8515625" style="16" customWidth="1"/>
    <col min="6" max="6" width="6.00390625" style="16" customWidth="1"/>
    <col min="7" max="7" width="5.421875" style="16" customWidth="1"/>
    <col min="8" max="8" width="5.8515625" style="16" customWidth="1"/>
    <col min="9" max="9" width="6.140625" style="16" customWidth="1"/>
    <col min="10" max="10" width="5.28125" style="16" customWidth="1"/>
    <col min="11" max="11" width="5.8515625" style="16" customWidth="1"/>
    <col min="12" max="12" width="6.00390625" style="16" customWidth="1"/>
    <col min="13" max="13" width="4.8515625" style="16" customWidth="1"/>
    <col min="14" max="14" width="6.140625" style="16" customWidth="1"/>
    <col min="15" max="15" width="6.00390625" style="16" customWidth="1"/>
    <col min="16" max="16" width="5.140625" style="16" customWidth="1"/>
    <col min="17" max="16384" width="11.421875" style="16" customWidth="1"/>
  </cols>
  <sheetData>
    <row r="1" spans="1:16" ht="12.75">
      <c r="A1" s="1145" t="s">
        <v>603</v>
      </c>
      <c r="B1" s="1146"/>
      <c r="C1" s="1146"/>
      <c r="D1" s="1146"/>
      <c r="E1" s="1146"/>
      <c r="F1" s="1146"/>
      <c r="G1" s="1146"/>
      <c r="H1" s="1146"/>
      <c r="I1" s="1146"/>
      <c r="J1" s="1146"/>
      <c r="K1" s="1146"/>
      <c r="L1" s="1146"/>
      <c r="M1" s="1146"/>
      <c r="N1" s="1146"/>
      <c r="O1" s="1146"/>
      <c r="P1" s="1146"/>
    </row>
    <row r="2" spans="1:16" ht="13.5" thickBot="1">
      <c r="A2" s="1147"/>
      <c r="B2" s="1148"/>
      <c r="C2" s="1148"/>
      <c r="D2" s="1148"/>
      <c r="E2" s="1148"/>
      <c r="F2" s="1148"/>
      <c r="G2" s="1148"/>
      <c r="H2" s="1148"/>
      <c r="I2" s="1148"/>
      <c r="J2" s="1148"/>
      <c r="K2" s="1148"/>
      <c r="L2" s="1148"/>
      <c r="M2" s="1148"/>
      <c r="N2" s="1148"/>
      <c r="O2" s="1148"/>
      <c r="P2" s="1148"/>
    </row>
    <row r="3" spans="1:16" ht="64.5" customHeight="1" thickTop="1">
      <c r="A3" s="1149" t="s">
        <v>330</v>
      </c>
      <c r="B3" s="1151" t="s">
        <v>295</v>
      </c>
      <c r="C3" s="806" t="s">
        <v>132</v>
      </c>
      <c r="D3" s="1155" t="s">
        <v>296</v>
      </c>
      <c r="E3" s="1156"/>
      <c r="F3" s="1155" t="s">
        <v>297</v>
      </c>
      <c r="G3" s="1153"/>
      <c r="H3" s="1156"/>
      <c r="I3" s="1155" t="s">
        <v>298</v>
      </c>
      <c r="J3" s="1153"/>
      <c r="K3" s="1156"/>
      <c r="L3" s="1155" t="s">
        <v>299</v>
      </c>
      <c r="M3" s="1153"/>
      <c r="N3" s="1156"/>
      <c r="O3" s="1153" t="s">
        <v>131</v>
      </c>
      <c r="P3" s="1154"/>
    </row>
    <row r="4" spans="1:16" ht="12.75">
      <c r="A4" s="1150"/>
      <c r="B4" s="1152"/>
      <c r="C4" s="71" t="s">
        <v>210</v>
      </c>
      <c r="D4" s="71" t="s">
        <v>210</v>
      </c>
      <c r="E4" s="186" t="s">
        <v>577</v>
      </c>
      <c r="F4" s="71" t="s">
        <v>210</v>
      </c>
      <c r="G4" s="186" t="s">
        <v>577</v>
      </c>
      <c r="H4" s="186" t="s">
        <v>578</v>
      </c>
      <c r="I4" s="71" t="s">
        <v>210</v>
      </c>
      <c r="J4" s="186" t="s">
        <v>577</v>
      </c>
      <c r="K4" s="186" t="s">
        <v>578</v>
      </c>
      <c r="L4" s="71" t="s">
        <v>210</v>
      </c>
      <c r="M4" s="186" t="s">
        <v>577</v>
      </c>
      <c r="N4" s="186" t="s">
        <v>578</v>
      </c>
      <c r="O4" s="71" t="s">
        <v>210</v>
      </c>
      <c r="P4" s="248" t="s">
        <v>577</v>
      </c>
    </row>
    <row r="5" spans="1:16" ht="12.75">
      <c r="A5" s="1019" t="s">
        <v>301</v>
      </c>
      <c r="B5" s="1019" t="s">
        <v>302</v>
      </c>
      <c r="C5" s="1019">
        <v>913</v>
      </c>
      <c r="D5" s="1019">
        <v>813</v>
      </c>
      <c r="E5" s="1019">
        <v>89.04709748083242</v>
      </c>
      <c r="F5" s="1019">
        <v>682</v>
      </c>
      <c r="G5" s="1019">
        <v>74.69879518072288</v>
      </c>
      <c r="H5" s="1019">
        <v>83.88683886838868</v>
      </c>
      <c r="I5" s="1019">
        <v>78</v>
      </c>
      <c r="J5" s="209">
        <v>8.543263964950713</v>
      </c>
      <c r="K5" s="209">
        <v>9.59409594095941</v>
      </c>
      <c r="L5" s="366">
        <v>53</v>
      </c>
      <c r="M5" s="209">
        <v>5.805038335158817</v>
      </c>
      <c r="N5" s="209">
        <v>6.519065190651907</v>
      </c>
      <c r="O5" s="366">
        <v>100</v>
      </c>
      <c r="P5" s="210">
        <v>10.952902519167578</v>
      </c>
    </row>
    <row r="6" spans="1:16" ht="12.75">
      <c r="A6" s="1019"/>
      <c r="B6" s="1019" t="s">
        <v>303</v>
      </c>
      <c r="C6" s="1019">
        <v>871</v>
      </c>
      <c r="D6" s="1019">
        <v>828</v>
      </c>
      <c r="E6" s="1019">
        <v>95.06314580941446</v>
      </c>
      <c r="F6" s="1019">
        <v>701</v>
      </c>
      <c r="G6" s="1019">
        <v>80.48220436280138</v>
      </c>
      <c r="H6" s="1019">
        <v>84.66183574879227</v>
      </c>
      <c r="I6" s="1019">
        <v>94</v>
      </c>
      <c r="J6" s="209">
        <v>10.79219288174512</v>
      </c>
      <c r="K6" s="209">
        <v>11.352657004830919</v>
      </c>
      <c r="L6" s="366">
        <v>33</v>
      </c>
      <c r="M6" s="209">
        <v>3.788748564867968</v>
      </c>
      <c r="N6" s="209">
        <v>3.985507246376811</v>
      </c>
      <c r="O6" s="366">
        <v>43</v>
      </c>
      <c r="P6" s="210">
        <v>4.936854190585533</v>
      </c>
    </row>
    <row r="7" spans="1:16" ht="12.75">
      <c r="A7" s="1019"/>
      <c r="B7" s="1019" t="s">
        <v>229</v>
      </c>
      <c r="C7" s="1019">
        <v>1784</v>
      </c>
      <c r="D7" s="1019">
        <v>1641</v>
      </c>
      <c r="E7" s="1019">
        <v>91.98430493273543</v>
      </c>
      <c r="F7" s="1019">
        <v>1383</v>
      </c>
      <c r="G7" s="1019">
        <v>77.52242152466367</v>
      </c>
      <c r="H7" s="1019">
        <v>84.27787934186472</v>
      </c>
      <c r="I7" s="1019">
        <v>172</v>
      </c>
      <c r="J7" s="209">
        <v>9.641255605381167</v>
      </c>
      <c r="K7" s="209">
        <v>10.481413772090189</v>
      </c>
      <c r="L7" s="366">
        <v>86</v>
      </c>
      <c r="M7" s="209">
        <v>4.820627802690583</v>
      </c>
      <c r="N7" s="209">
        <v>5.2407068860450945</v>
      </c>
      <c r="O7" s="366">
        <v>143</v>
      </c>
      <c r="P7" s="210">
        <v>8.015695067264573</v>
      </c>
    </row>
    <row r="8" spans="1:16" ht="12.75">
      <c r="A8" s="1019" t="s">
        <v>304</v>
      </c>
      <c r="B8" s="1019" t="s">
        <v>302</v>
      </c>
      <c r="C8" s="1019">
        <v>907</v>
      </c>
      <c r="D8" s="1019">
        <v>819</v>
      </c>
      <c r="E8" s="1019">
        <v>90.29768467475193</v>
      </c>
      <c r="F8" s="1019">
        <v>700</v>
      </c>
      <c r="G8" s="1019">
        <v>77.17750826901874</v>
      </c>
      <c r="H8" s="1019">
        <v>85.47008547008546</v>
      </c>
      <c r="I8" s="1019">
        <v>68</v>
      </c>
      <c r="J8" s="209">
        <v>7.497243660418963</v>
      </c>
      <c r="K8" s="209">
        <v>8.302808302808302</v>
      </c>
      <c r="L8" s="366">
        <v>51</v>
      </c>
      <c r="M8" s="209">
        <v>5.622932745314222</v>
      </c>
      <c r="N8" s="209">
        <v>6.227106227106227</v>
      </c>
      <c r="O8" s="366">
        <v>88</v>
      </c>
      <c r="P8" s="210">
        <v>9.70231532524807</v>
      </c>
    </row>
    <row r="9" spans="1:16" ht="12.75">
      <c r="A9" s="1019"/>
      <c r="B9" s="1019" t="s">
        <v>303</v>
      </c>
      <c r="C9" s="1019">
        <v>806</v>
      </c>
      <c r="D9" s="1019">
        <v>765</v>
      </c>
      <c r="E9" s="1019">
        <v>94.91315136476427</v>
      </c>
      <c r="F9" s="1019">
        <v>630</v>
      </c>
      <c r="G9" s="1019">
        <v>78.16377171215882</v>
      </c>
      <c r="H9" s="1019">
        <v>82.35294117647058</v>
      </c>
      <c r="I9" s="1019">
        <v>104</v>
      </c>
      <c r="J9" s="209">
        <v>12.903225806451612</v>
      </c>
      <c r="K9" s="209">
        <v>13.594771241830065</v>
      </c>
      <c r="L9" s="366">
        <v>31</v>
      </c>
      <c r="M9" s="209">
        <v>3.8461538461538463</v>
      </c>
      <c r="N9" s="209">
        <v>4.052287581699346</v>
      </c>
      <c r="O9" s="366">
        <v>41</v>
      </c>
      <c r="P9" s="210">
        <v>5.086848635235732</v>
      </c>
    </row>
    <row r="10" spans="1:16" ht="12.75">
      <c r="A10" s="1019"/>
      <c r="B10" s="1019" t="s">
        <v>229</v>
      </c>
      <c r="C10" s="1019">
        <v>1713</v>
      </c>
      <c r="D10" s="1019">
        <v>1584</v>
      </c>
      <c r="E10" s="1019">
        <v>92.46935201401051</v>
      </c>
      <c r="F10" s="1019">
        <v>1330</v>
      </c>
      <c r="G10" s="1019">
        <v>77.64156450671337</v>
      </c>
      <c r="H10" s="1019">
        <v>83.96464646464646</v>
      </c>
      <c r="I10" s="1019">
        <v>172</v>
      </c>
      <c r="J10" s="209">
        <v>10.040863981319323</v>
      </c>
      <c r="K10" s="209">
        <v>10.85858585858586</v>
      </c>
      <c r="L10" s="366">
        <v>82</v>
      </c>
      <c r="M10" s="209">
        <v>4.786923525977817</v>
      </c>
      <c r="N10" s="209">
        <v>5.1767676767676765</v>
      </c>
      <c r="O10" s="366">
        <v>129</v>
      </c>
      <c r="P10" s="210">
        <v>7.530647985989491</v>
      </c>
    </row>
    <row r="11" spans="1:16" ht="12.75">
      <c r="A11" s="1019" t="s">
        <v>305</v>
      </c>
      <c r="B11" s="1019" t="s">
        <v>302</v>
      </c>
      <c r="C11" s="1019">
        <v>889</v>
      </c>
      <c r="D11" s="1019">
        <v>813</v>
      </c>
      <c r="E11" s="1019">
        <v>91.45106861642294</v>
      </c>
      <c r="F11" s="1019">
        <v>692</v>
      </c>
      <c r="G11" s="1019">
        <v>77.84026996625421</v>
      </c>
      <c r="H11" s="1019">
        <v>85.11685116851169</v>
      </c>
      <c r="I11" s="1019">
        <v>67</v>
      </c>
      <c r="J11" s="209">
        <v>7.536557930258718</v>
      </c>
      <c r="K11" s="209">
        <v>8.241082410824108</v>
      </c>
      <c r="L11" s="366">
        <v>54</v>
      </c>
      <c r="M11" s="209">
        <v>6.074240719910011</v>
      </c>
      <c r="N11" s="209">
        <v>6.642066420664207</v>
      </c>
      <c r="O11" s="366">
        <v>76</v>
      </c>
      <c r="P11" s="210">
        <v>8.548931383577054</v>
      </c>
    </row>
    <row r="12" spans="1:16" ht="12.75">
      <c r="A12" s="1019"/>
      <c r="B12" s="1019" t="s">
        <v>303</v>
      </c>
      <c r="C12" s="1019">
        <v>811</v>
      </c>
      <c r="D12" s="1019">
        <v>769</v>
      </c>
      <c r="E12" s="1019">
        <v>94.82120838471023</v>
      </c>
      <c r="F12" s="1019">
        <v>611</v>
      </c>
      <c r="G12" s="1019">
        <v>75.33908754623921</v>
      </c>
      <c r="H12" s="1019">
        <v>79.45383615084526</v>
      </c>
      <c r="I12" s="1019">
        <v>135</v>
      </c>
      <c r="J12" s="209">
        <v>16.646115906288532</v>
      </c>
      <c r="K12" s="209">
        <v>17.555266579973992</v>
      </c>
      <c r="L12" s="366">
        <v>23</v>
      </c>
      <c r="M12" s="209">
        <v>2.8360049321824907</v>
      </c>
      <c r="N12" s="209">
        <v>2.990897269180754</v>
      </c>
      <c r="O12" s="366">
        <v>42</v>
      </c>
      <c r="P12" s="210">
        <v>5.178791615289765</v>
      </c>
    </row>
    <row r="13" spans="1:16" ht="12.75">
      <c r="A13" s="1019"/>
      <c r="B13" s="1019" t="s">
        <v>229</v>
      </c>
      <c r="C13" s="1019">
        <v>1700</v>
      </c>
      <c r="D13" s="1019">
        <v>1582</v>
      </c>
      <c r="E13" s="1019">
        <v>93.05882352941175</v>
      </c>
      <c r="F13" s="1019">
        <v>1303</v>
      </c>
      <c r="G13" s="1019">
        <v>76.6470588235294</v>
      </c>
      <c r="H13" s="1019">
        <v>82.36409608091024</v>
      </c>
      <c r="I13" s="1019">
        <v>202</v>
      </c>
      <c r="J13" s="209">
        <v>11.882352941176471</v>
      </c>
      <c r="K13" s="209">
        <v>12.76864728192162</v>
      </c>
      <c r="L13" s="366">
        <v>77</v>
      </c>
      <c r="M13" s="209">
        <v>4.529411764705882</v>
      </c>
      <c r="N13" s="209">
        <v>4.867256637168142</v>
      </c>
      <c r="O13" s="366">
        <v>118</v>
      </c>
      <c r="P13" s="210">
        <v>6.9411764705882355</v>
      </c>
    </row>
    <row r="14" spans="1:16" ht="12.75">
      <c r="A14" s="1019" t="s">
        <v>306</v>
      </c>
      <c r="B14" s="1019" t="s">
        <v>302</v>
      </c>
      <c r="C14" s="1019">
        <v>998</v>
      </c>
      <c r="D14" s="1019">
        <v>926</v>
      </c>
      <c r="E14" s="1019">
        <v>92.78557114228457</v>
      </c>
      <c r="F14" s="1019">
        <v>740</v>
      </c>
      <c r="G14" s="1019">
        <v>74.14829659318637</v>
      </c>
      <c r="H14" s="1019">
        <v>79.91360691144709</v>
      </c>
      <c r="I14" s="1019">
        <v>110</v>
      </c>
      <c r="J14" s="209">
        <v>11.022044088176353</v>
      </c>
      <c r="K14" s="209">
        <v>11.879049676025918</v>
      </c>
      <c r="L14" s="366">
        <v>76</v>
      </c>
      <c r="M14" s="209">
        <v>7.615230460921844</v>
      </c>
      <c r="N14" s="209">
        <v>8.207343412526997</v>
      </c>
      <c r="O14" s="366">
        <v>72</v>
      </c>
      <c r="P14" s="210">
        <v>7.214428857715431</v>
      </c>
    </row>
    <row r="15" spans="1:16" ht="12.75">
      <c r="A15" s="1019"/>
      <c r="B15" s="1019" t="s">
        <v>303</v>
      </c>
      <c r="C15" s="1019">
        <v>925</v>
      </c>
      <c r="D15" s="1019">
        <v>882</v>
      </c>
      <c r="E15" s="1019">
        <v>95.35135135135135</v>
      </c>
      <c r="F15" s="1019">
        <v>694</v>
      </c>
      <c r="G15" s="1019">
        <v>75.02702702702703</v>
      </c>
      <c r="H15" s="1019">
        <v>78.68480725623583</v>
      </c>
      <c r="I15" s="1019">
        <v>140</v>
      </c>
      <c r="J15" s="209">
        <v>15.135135135135137</v>
      </c>
      <c r="K15" s="209">
        <v>15.873015873015872</v>
      </c>
      <c r="L15" s="366">
        <v>48</v>
      </c>
      <c r="M15" s="209">
        <v>5.189189189189189</v>
      </c>
      <c r="N15" s="209">
        <v>5.442176870748299</v>
      </c>
      <c r="O15" s="366">
        <v>43</v>
      </c>
      <c r="P15" s="210">
        <v>4.648648648648648</v>
      </c>
    </row>
    <row r="16" spans="1:16" ht="12.75">
      <c r="A16" s="1019"/>
      <c r="B16" s="1019" t="s">
        <v>229</v>
      </c>
      <c r="C16" s="1019">
        <v>1923</v>
      </c>
      <c r="D16" s="1019">
        <v>1808</v>
      </c>
      <c r="E16" s="1019">
        <v>94.01976079043162</v>
      </c>
      <c r="F16" s="1019">
        <v>1434</v>
      </c>
      <c r="G16" s="1019">
        <v>74.57098283931357</v>
      </c>
      <c r="H16" s="1019">
        <v>79.3141592920354</v>
      </c>
      <c r="I16" s="1019">
        <v>250</v>
      </c>
      <c r="J16" s="209">
        <v>13.000520020800831</v>
      </c>
      <c r="K16" s="209">
        <v>13.827433628318584</v>
      </c>
      <c r="L16" s="366">
        <v>124</v>
      </c>
      <c r="M16" s="209">
        <v>6.4482579303172125</v>
      </c>
      <c r="N16" s="209">
        <v>6.8584070796460175</v>
      </c>
      <c r="O16" s="366">
        <v>115</v>
      </c>
      <c r="P16" s="210">
        <v>5.980239209568382</v>
      </c>
    </row>
    <row r="17" spans="1:16" ht="12.75">
      <c r="A17" s="1019" t="s">
        <v>307</v>
      </c>
      <c r="B17" s="1019" t="s">
        <v>302</v>
      </c>
      <c r="C17" s="1019">
        <v>1006</v>
      </c>
      <c r="D17" s="1019">
        <v>932</v>
      </c>
      <c r="E17" s="1019">
        <v>92.6441351888668</v>
      </c>
      <c r="F17" s="1019">
        <v>750</v>
      </c>
      <c r="G17" s="1019">
        <v>74.55268389662028</v>
      </c>
      <c r="H17" s="1019">
        <v>80.47210300429185</v>
      </c>
      <c r="I17" s="1019">
        <v>123</v>
      </c>
      <c r="J17" s="209">
        <v>12.226640159045726</v>
      </c>
      <c r="K17" s="209">
        <v>13.197424892703863</v>
      </c>
      <c r="L17" s="366">
        <v>59</v>
      </c>
      <c r="M17" s="209">
        <v>5.864811133200795</v>
      </c>
      <c r="N17" s="209">
        <v>6.330472103004292</v>
      </c>
      <c r="O17" s="366">
        <v>74</v>
      </c>
      <c r="P17" s="210">
        <v>7.3558648111332</v>
      </c>
    </row>
    <row r="18" spans="1:16" ht="12.75">
      <c r="A18" s="1019"/>
      <c r="B18" s="1019" t="s">
        <v>303</v>
      </c>
      <c r="C18" s="1019">
        <v>880</v>
      </c>
      <c r="D18" s="1019">
        <v>840</v>
      </c>
      <c r="E18" s="1019">
        <v>95.45454545454545</v>
      </c>
      <c r="F18" s="1019">
        <v>648</v>
      </c>
      <c r="G18" s="1019">
        <v>73.63636363636363</v>
      </c>
      <c r="H18" s="1019">
        <v>77.14285714285715</v>
      </c>
      <c r="I18" s="1019">
        <v>156</v>
      </c>
      <c r="J18" s="209">
        <v>17.727272727272727</v>
      </c>
      <c r="K18" s="209">
        <v>18.571428571428573</v>
      </c>
      <c r="L18" s="366">
        <v>36</v>
      </c>
      <c r="M18" s="209">
        <v>4.090909090909091</v>
      </c>
      <c r="N18" s="209">
        <v>4.285714285714286</v>
      </c>
      <c r="O18" s="366">
        <v>40</v>
      </c>
      <c r="P18" s="210">
        <v>4.545454545454546</v>
      </c>
    </row>
    <row r="19" spans="1:16" ht="12.75">
      <c r="A19" s="1019"/>
      <c r="B19" s="1019" t="s">
        <v>229</v>
      </c>
      <c r="C19" s="1019">
        <v>1886</v>
      </c>
      <c r="D19" s="1019">
        <v>1772</v>
      </c>
      <c r="E19" s="1019">
        <v>93.95546129374337</v>
      </c>
      <c r="F19" s="1019">
        <v>1398</v>
      </c>
      <c r="G19" s="1019">
        <v>74.12513255567337</v>
      </c>
      <c r="H19" s="1019">
        <v>78.89390519187359</v>
      </c>
      <c r="I19" s="1019">
        <v>279</v>
      </c>
      <c r="J19" s="209">
        <v>14.7932131495228</v>
      </c>
      <c r="K19" s="209">
        <v>15.74492099322799</v>
      </c>
      <c r="L19" s="366">
        <v>95</v>
      </c>
      <c r="M19" s="209">
        <v>5.03711558854719</v>
      </c>
      <c r="N19" s="209">
        <v>5.36117381489842</v>
      </c>
      <c r="O19" s="366">
        <v>114</v>
      </c>
      <c r="P19" s="210">
        <v>6.044538706256628</v>
      </c>
    </row>
    <row r="20" spans="1:16" ht="12.75">
      <c r="A20" s="1019" t="s">
        <v>308</v>
      </c>
      <c r="B20" s="1019" t="s">
        <v>302</v>
      </c>
      <c r="C20" s="1019">
        <v>1065</v>
      </c>
      <c r="D20" s="1019">
        <v>964</v>
      </c>
      <c r="E20" s="1019">
        <v>90.51643192488264</v>
      </c>
      <c r="F20" s="1019">
        <v>780</v>
      </c>
      <c r="G20" s="1019">
        <v>73.23943661971832</v>
      </c>
      <c r="H20" s="1019">
        <v>80.91286307053942</v>
      </c>
      <c r="I20" s="1019">
        <v>112</v>
      </c>
      <c r="J20" s="209">
        <v>10.516431924882628</v>
      </c>
      <c r="K20" s="209">
        <v>11.618257261410788</v>
      </c>
      <c r="L20" s="366">
        <v>72</v>
      </c>
      <c r="M20" s="209">
        <v>6.760563380281689</v>
      </c>
      <c r="N20" s="209">
        <v>7.468879668049793</v>
      </c>
      <c r="O20" s="366">
        <v>101</v>
      </c>
      <c r="P20" s="210">
        <v>9.483568075117372</v>
      </c>
    </row>
    <row r="21" spans="1:16" ht="12.75">
      <c r="A21" s="1019"/>
      <c r="B21" s="1019" t="s">
        <v>303</v>
      </c>
      <c r="C21" s="1019">
        <v>932</v>
      </c>
      <c r="D21" s="1019">
        <v>882</v>
      </c>
      <c r="E21" s="1019">
        <v>94.63519313304721</v>
      </c>
      <c r="F21" s="1019">
        <v>714</v>
      </c>
      <c r="G21" s="1019">
        <v>76.60944206008584</v>
      </c>
      <c r="H21" s="1019">
        <v>80.95238095238095</v>
      </c>
      <c r="I21" s="1019">
        <v>134</v>
      </c>
      <c r="J21" s="209">
        <v>14.377682403433475</v>
      </c>
      <c r="K21" s="209">
        <v>15.192743764172336</v>
      </c>
      <c r="L21" s="366">
        <v>34</v>
      </c>
      <c r="M21" s="209">
        <v>3.648068669527897</v>
      </c>
      <c r="N21" s="209">
        <v>3.8548752834467117</v>
      </c>
      <c r="O21" s="366">
        <v>50</v>
      </c>
      <c r="P21" s="210">
        <v>5.36480686695279</v>
      </c>
    </row>
    <row r="22" spans="1:16" ht="12.75">
      <c r="A22" s="1019"/>
      <c r="B22" s="1019" t="s">
        <v>229</v>
      </c>
      <c r="C22" s="1019">
        <v>1997</v>
      </c>
      <c r="D22" s="1019">
        <v>1846</v>
      </c>
      <c r="E22" s="1019">
        <v>92.43865798698046</v>
      </c>
      <c r="F22" s="1019">
        <v>1494</v>
      </c>
      <c r="G22" s="1019">
        <v>74.81221832749124</v>
      </c>
      <c r="H22" s="1019">
        <v>80.931744312026</v>
      </c>
      <c r="I22" s="1019">
        <v>246</v>
      </c>
      <c r="J22" s="209">
        <v>12.318477716574861</v>
      </c>
      <c r="K22" s="209">
        <v>13.326110509209101</v>
      </c>
      <c r="L22" s="366">
        <v>106</v>
      </c>
      <c r="M22" s="209">
        <v>5.307961942914371</v>
      </c>
      <c r="N22" s="209">
        <v>5.742145178764897</v>
      </c>
      <c r="O22" s="366">
        <v>151</v>
      </c>
      <c r="P22" s="210">
        <v>7.56134201301953</v>
      </c>
    </row>
    <row r="23" spans="1:16" ht="12.75">
      <c r="A23" s="1019" t="s">
        <v>309</v>
      </c>
      <c r="B23" s="1019" t="s">
        <v>302</v>
      </c>
      <c r="C23" s="1019">
        <v>1029</v>
      </c>
      <c r="D23" s="1019">
        <v>918</v>
      </c>
      <c r="E23" s="1019">
        <v>89.21282798833819</v>
      </c>
      <c r="F23" s="1019">
        <v>741</v>
      </c>
      <c r="G23" s="1019">
        <v>72.01166180758017</v>
      </c>
      <c r="H23" s="1019">
        <v>80.71895424836602</v>
      </c>
      <c r="I23" s="1019">
        <v>79</v>
      </c>
      <c r="J23" s="209">
        <v>7.6773566569484935</v>
      </c>
      <c r="K23" s="209">
        <v>8.60566448801743</v>
      </c>
      <c r="L23" s="366">
        <v>98</v>
      </c>
      <c r="M23" s="209">
        <v>9.523809523809524</v>
      </c>
      <c r="N23" s="209">
        <v>10.675381263616558</v>
      </c>
      <c r="O23" s="366">
        <v>111</v>
      </c>
      <c r="P23" s="210">
        <v>10.787172011661808</v>
      </c>
    </row>
    <row r="24" spans="1:16" ht="12.75">
      <c r="A24" s="1019"/>
      <c r="B24" s="1019" t="s">
        <v>303</v>
      </c>
      <c r="C24" s="1019">
        <v>937</v>
      </c>
      <c r="D24" s="1019">
        <v>882</v>
      </c>
      <c r="E24" s="1019">
        <v>94.13020277481323</v>
      </c>
      <c r="F24" s="1019">
        <v>715</v>
      </c>
      <c r="G24" s="1019">
        <v>76.30736392742796</v>
      </c>
      <c r="H24" s="1019">
        <v>81.06575963718821</v>
      </c>
      <c r="I24" s="1019">
        <v>115</v>
      </c>
      <c r="J24" s="209">
        <v>12.273212379935966</v>
      </c>
      <c r="K24" s="209">
        <v>13.038548752834467</v>
      </c>
      <c r="L24" s="366">
        <v>52</v>
      </c>
      <c r="M24" s="209">
        <v>5.549626467449306</v>
      </c>
      <c r="N24" s="209">
        <v>5.895691609977324</v>
      </c>
      <c r="O24" s="366">
        <v>55</v>
      </c>
      <c r="P24" s="210">
        <v>5.869797225186766</v>
      </c>
    </row>
    <row r="25" spans="1:16" ht="12.75">
      <c r="A25" s="1019"/>
      <c r="B25" s="1019" t="s">
        <v>229</v>
      </c>
      <c r="C25" s="1019">
        <v>1966</v>
      </c>
      <c r="D25" s="1019">
        <v>1800</v>
      </c>
      <c r="E25" s="1019">
        <v>91.55645981688708</v>
      </c>
      <c r="F25" s="1019">
        <v>1456</v>
      </c>
      <c r="G25" s="1019">
        <v>74.05900305188199</v>
      </c>
      <c r="H25" s="1019">
        <v>80.88888888888889</v>
      </c>
      <c r="I25" s="1019">
        <v>194</v>
      </c>
      <c r="J25" s="209">
        <v>9.867751780264497</v>
      </c>
      <c r="K25" s="209">
        <v>10.777777777777779</v>
      </c>
      <c r="L25" s="366">
        <v>150</v>
      </c>
      <c r="M25" s="209">
        <v>7.62970498474059</v>
      </c>
      <c r="N25" s="209">
        <v>8.333333333333332</v>
      </c>
      <c r="O25" s="366">
        <v>166</v>
      </c>
      <c r="P25" s="210">
        <v>8.44354018311292</v>
      </c>
    </row>
    <row r="26" spans="1:16" ht="12.75">
      <c r="A26" s="1019" t="s">
        <v>310</v>
      </c>
      <c r="B26" s="1019" t="s">
        <v>302</v>
      </c>
      <c r="C26" s="1019">
        <v>977</v>
      </c>
      <c r="D26" s="1019">
        <v>888</v>
      </c>
      <c r="E26" s="1019">
        <v>90.89048106448311</v>
      </c>
      <c r="F26" s="1019">
        <v>739</v>
      </c>
      <c r="G26" s="1019">
        <v>75.63971340839304</v>
      </c>
      <c r="H26" s="1019">
        <v>83.22072072072072</v>
      </c>
      <c r="I26" s="1019">
        <v>49</v>
      </c>
      <c r="J26" s="209">
        <v>5.015353121801433</v>
      </c>
      <c r="K26" s="209">
        <v>5.518018018018018</v>
      </c>
      <c r="L26" s="366">
        <v>100</v>
      </c>
      <c r="M26" s="209">
        <v>10.235414534288639</v>
      </c>
      <c r="N26" s="209">
        <v>11.26126126126126</v>
      </c>
      <c r="O26" s="366">
        <v>89</v>
      </c>
      <c r="P26" s="210">
        <v>9.109518935516888</v>
      </c>
    </row>
    <row r="27" spans="1:16" ht="12.75">
      <c r="A27" s="1019"/>
      <c r="B27" s="1019" t="s">
        <v>303</v>
      </c>
      <c r="C27" s="1019">
        <v>880</v>
      </c>
      <c r="D27" s="1019">
        <v>822</v>
      </c>
      <c r="E27" s="1019">
        <v>93.4090909090909</v>
      </c>
      <c r="F27" s="1019">
        <v>696</v>
      </c>
      <c r="G27" s="1019">
        <v>79.0909090909091</v>
      </c>
      <c r="H27" s="1019">
        <v>84.67153284671532</v>
      </c>
      <c r="I27" s="1019">
        <v>60</v>
      </c>
      <c r="J27" s="209">
        <v>6.8181818181818175</v>
      </c>
      <c r="K27" s="209">
        <v>7.2992700729927</v>
      </c>
      <c r="L27" s="366">
        <v>66</v>
      </c>
      <c r="M27" s="209">
        <v>7.5</v>
      </c>
      <c r="N27" s="209">
        <v>8.02919708029197</v>
      </c>
      <c r="O27" s="366">
        <v>58</v>
      </c>
      <c r="P27" s="210">
        <v>6.59090909090909</v>
      </c>
    </row>
    <row r="28" spans="1:16" ht="12.75">
      <c r="A28" s="1019"/>
      <c r="B28" s="1019" t="s">
        <v>229</v>
      </c>
      <c r="C28" s="1019">
        <v>1857</v>
      </c>
      <c r="D28" s="1019">
        <v>1710</v>
      </c>
      <c r="E28" s="1019">
        <v>92.08400646203555</v>
      </c>
      <c r="F28" s="1019">
        <v>1435</v>
      </c>
      <c r="G28" s="1019">
        <v>77.27517501346257</v>
      </c>
      <c r="H28" s="1019">
        <v>83.91812865497076</v>
      </c>
      <c r="I28" s="1019">
        <v>109</v>
      </c>
      <c r="J28" s="209">
        <v>5.8696822832525575</v>
      </c>
      <c r="K28" s="209">
        <v>6.374269005847953</v>
      </c>
      <c r="L28" s="366">
        <v>166</v>
      </c>
      <c r="M28" s="209">
        <v>8.939149165320408</v>
      </c>
      <c r="N28" s="209">
        <v>9.707602339181287</v>
      </c>
      <c r="O28" s="366">
        <v>147</v>
      </c>
      <c r="P28" s="210">
        <v>7.915993537964459</v>
      </c>
    </row>
    <row r="29" spans="1:16" ht="12.75">
      <c r="A29" s="1019" t="s">
        <v>311</v>
      </c>
      <c r="B29" s="1019" t="s">
        <v>302</v>
      </c>
      <c r="C29" s="1019">
        <v>907</v>
      </c>
      <c r="D29" s="1019">
        <v>843</v>
      </c>
      <c r="E29" s="1019">
        <v>92.94377067254686</v>
      </c>
      <c r="F29" s="1019">
        <v>739</v>
      </c>
      <c r="G29" s="1019">
        <v>81.4773980154355</v>
      </c>
      <c r="H29" s="1019">
        <v>87.66310794780546</v>
      </c>
      <c r="I29" s="1019">
        <v>46</v>
      </c>
      <c r="J29" s="209">
        <v>5.071664829106946</v>
      </c>
      <c r="K29" s="209">
        <v>5.456702253855279</v>
      </c>
      <c r="L29" s="366">
        <v>58</v>
      </c>
      <c r="M29" s="209">
        <v>6.39470782800441</v>
      </c>
      <c r="N29" s="209">
        <v>6.880189798339265</v>
      </c>
      <c r="O29" s="366">
        <v>64</v>
      </c>
      <c r="P29" s="210">
        <v>7.056229327453142</v>
      </c>
    </row>
    <row r="30" spans="1:16" ht="12.75">
      <c r="A30" s="1019"/>
      <c r="B30" s="1019" t="s">
        <v>303</v>
      </c>
      <c r="C30" s="1019">
        <v>816</v>
      </c>
      <c r="D30" s="1019">
        <v>778</v>
      </c>
      <c r="E30" s="1019">
        <v>95.34313725490196</v>
      </c>
      <c r="F30" s="1019">
        <v>677</v>
      </c>
      <c r="G30" s="1019">
        <v>82.9656862745098</v>
      </c>
      <c r="H30" s="1019">
        <v>87.01799485861183</v>
      </c>
      <c r="I30" s="1019">
        <v>54</v>
      </c>
      <c r="J30" s="209">
        <v>6.61764705882353</v>
      </c>
      <c r="K30" s="209">
        <v>6.940874035989718</v>
      </c>
      <c r="L30" s="366">
        <v>47</v>
      </c>
      <c r="M30" s="209">
        <v>5.759803921568627</v>
      </c>
      <c r="N30" s="209">
        <v>6.041131105398458</v>
      </c>
      <c r="O30" s="366">
        <v>38</v>
      </c>
      <c r="P30" s="210">
        <v>4.6568627450980395</v>
      </c>
    </row>
    <row r="31" spans="1:16" ht="12.75">
      <c r="A31" s="1019"/>
      <c r="B31" s="1019" t="s">
        <v>229</v>
      </c>
      <c r="C31" s="1019">
        <v>1723</v>
      </c>
      <c r="D31" s="1019">
        <v>1621</v>
      </c>
      <c r="E31" s="1019">
        <v>94.08009286128845</v>
      </c>
      <c r="F31" s="1019">
        <v>1416</v>
      </c>
      <c r="G31" s="1019">
        <v>82.18224027858386</v>
      </c>
      <c r="H31" s="1019">
        <v>87.35348550277607</v>
      </c>
      <c r="I31" s="1019">
        <v>100</v>
      </c>
      <c r="J31" s="209">
        <v>5.803830528148578</v>
      </c>
      <c r="K31" s="209">
        <v>6.169031462060456</v>
      </c>
      <c r="L31" s="366">
        <v>105</v>
      </c>
      <c r="M31" s="209">
        <v>6.0940220545560075</v>
      </c>
      <c r="N31" s="209">
        <v>6.47748303516348</v>
      </c>
      <c r="O31" s="366">
        <v>102</v>
      </c>
      <c r="P31" s="210">
        <v>5.91990713871155</v>
      </c>
    </row>
    <row r="32" spans="1:16" ht="12.75">
      <c r="A32" s="1019" t="s">
        <v>312</v>
      </c>
      <c r="B32" s="1019" t="s">
        <v>302</v>
      </c>
      <c r="C32" s="1019">
        <v>946</v>
      </c>
      <c r="D32" s="1019">
        <v>862</v>
      </c>
      <c r="E32" s="1019">
        <v>91.12050739957716</v>
      </c>
      <c r="F32" s="1019">
        <v>758</v>
      </c>
      <c r="G32" s="1019">
        <v>80.12684989429175</v>
      </c>
      <c r="H32" s="1019">
        <v>87.93503480278422</v>
      </c>
      <c r="I32" s="1019">
        <v>39</v>
      </c>
      <c r="J32" s="209">
        <v>4.12262156448203</v>
      </c>
      <c r="K32" s="209">
        <v>4.524361948955916</v>
      </c>
      <c r="L32" s="366">
        <v>65</v>
      </c>
      <c r="M32" s="209">
        <v>6.871035940803383</v>
      </c>
      <c r="N32" s="209">
        <v>7.5406032482598615</v>
      </c>
      <c r="O32" s="366">
        <v>84</v>
      </c>
      <c r="P32" s="210">
        <v>8.879492600422834</v>
      </c>
    </row>
    <row r="33" spans="1:16" ht="12.75">
      <c r="A33" s="1019"/>
      <c r="B33" s="1019" t="s">
        <v>303</v>
      </c>
      <c r="C33" s="1019">
        <v>886</v>
      </c>
      <c r="D33" s="1019">
        <v>837</v>
      </c>
      <c r="E33" s="1019">
        <v>94.46952595936796</v>
      </c>
      <c r="F33" s="1019">
        <v>738</v>
      </c>
      <c r="G33" s="1019">
        <v>83.29571106094808</v>
      </c>
      <c r="H33" s="1019">
        <v>88.17204301075269</v>
      </c>
      <c r="I33" s="1019">
        <v>52</v>
      </c>
      <c r="J33" s="209">
        <v>5.8690744920993225</v>
      </c>
      <c r="K33" s="209">
        <v>6.212664277180406</v>
      </c>
      <c r="L33" s="366">
        <v>47</v>
      </c>
      <c r="M33" s="209">
        <v>5.304740406320542</v>
      </c>
      <c r="N33" s="209">
        <v>5.615292712066906</v>
      </c>
      <c r="O33" s="366">
        <v>49</v>
      </c>
      <c r="P33" s="210">
        <v>5.530474040632054</v>
      </c>
    </row>
    <row r="34" spans="1:16" ht="13.5" thickBot="1">
      <c r="A34" s="1020"/>
      <c r="B34" s="1020" t="s">
        <v>229</v>
      </c>
      <c r="C34" s="1020">
        <v>1832</v>
      </c>
      <c r="D34" s="1020">
        <v>1699</v>
      </c>
      <c r="E34" s="1020">
        <v>92.74017467248909</v>
      </c>
      <c r="F34" s="1020">
        <v>1496</v>
      </c>
      <c r="G34" s="1020">
        <v>81.6593886462882</v>
      </c>
      <c r="H34" s="1020">
        <v>88.05179517363155</v>
      </c>
      <c r="I34" s="1020">
        <v>91</v>
      </c>
      <c r="J34" s="214">
        <v>4.967248908296943</v>
      </c>
      <c r="K34" s="214">
        <v>5.356091818716893</v>
      </c>
      <c r="L34" s="367">
        <v>112</v>
      </c>
      <c r="M34" s="214">
        <v>6.11353711790393</v>
      </c>
      <c r="N34" s="214">
        <v>6.59211300765156</v>
      </c>
      <c r="O34" s="367">
        <v>133</v>
      </c>
      <c r="P34" s="215">
        <v>7.259825327510917</v>
      </c>
    </row>
    <row r="35" spans="1:16" s="151" customFormat="1" ht="13.5" thickTop="1">
      <c r="A35" s="1158" t="s">
        <v>579</v>
      </c>
      <c r="B35" s="1158"/>
      <c r="C35" s="1158"/>
      <c r="D35" s="1158"/>
      <c r="E35" s="1158"/>
      <c r="F35" s="1158"/>
      <c r="G35" s="1158"/>
      <c r="H35" s="1158"/>
      <c r="I35" s="1158"/>
      <c r="J35" s="1158"/>
      <c r="K35" s="1158"/>
      <c r="L35" s="1158"/>
      <c r="M35" s="1158"/>
      <c r="N35" s="1158"/>
      <c r="O35" s="1158"/>
      <c r="P35" s="1158"/>
    </row>
    <row r="36" spans="1:16" s="151" customFormat="1" ht="12.75">
      <c r="A36" s="1159" t="s">
        <v>580</v>
      </c>
      <c r="B36" s="1159"/>
      <c r="C36" s="1159"/>
      <c r="D36" s="1159"/>
      <c r="E36" s="1159"/>
      <c r="F36" s="1159"/>
      <c r="G36" s="1159"/>
      <c r="H36" s="1159"/>
      <c r="I36" s="1159"/>
      <c r="J36" s="1159"/>
      <c r="K36" s="1159"/>
      <c r="L36" s="1159"/>
      <c r="M36" s="1159"/>
      <c r="N36" s="1159"/>
      <c r="O36" s="1159"/>
      <c r="P36" s="1159"/>
    </row>
    <row r="37" spans="1:16" ht="12.75">
      <c r="A37" s="1157" t="s">
        <v>313</v>
      </c>
      <c r="B37" s="1157"/>
      <c r="C37" s="1157"/>
      <c r="D37" s="1157"/>
      <c r="E37" s="1157"/>
      <c r="F37" s="1157"/>
      <c r="G37" s="1157"/>
      <c r="H37" s="1157"/>
      <c r="I37" s="1157"/>
      <c r="J37" s="1157"/>
      <c r="K37" s="1157"/>
      <c r="L37" s="1157"/>
      <c r="M37" s="1157"/>
      <c r="N37" s="1157"/>
      <c r="O37" s="1157"/>
      <c r="P37" s="1157"/>
    </row>
  </sheetData>
  <sheetProtection/>
  <mergeCells count="11">
    <mergeCell ref="A37:P37"/>
    <mergeCell ref="A35:P35"/>
    <mergeCell ref="A36:P36"/>
    <mergeCell ref="A1:P2"/>
    <mergeCell ref="A3:A4"/>
    <mergeCell ref="B3:B4"/>
    <mergeCell ref="O3:P3"/>
    <mergeCell ref="D3:E3"/>
    <mergeCell ref="F3:H3"/>
    <mergeCell ref="I3:K3"/>
    <mergeCell ref="L3:N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M1"/>
    </sheetView>
  </sheetViews>
  <sheetFormatPr defaultColWidth="11.421875" defaultRowHeight="15"/>
  <cols>
    <col min="1" max="1" width="11.421875" style="272" customWidth="1"/>
    <col min="2" max="2" width="12.421875" style="16" customWidth="1"/>
    <col min="3" max="3" width="11.140625" style="16" customWidth="1"/>
    <col min="4" max="4" width="9.57421875" style="16" customWidth="1"/>
    <col min="5" max="5" width="7.421875" style="16" customWidth="1"/>
    <col min="6" max="6" width="7.57421875" style="16" customWidth="1"/>
    <col min="7" max="7" width="8.7109375" style="16" customWidth="1"/>
    <col min="8" max="8" width="6.8515625" style="16" customWidth="1"/>
    <col min="9" max="9" width="5.7109375" style="16" customWidth="1"/>
    <col min="10" max="10" width="7.57421875" style="16" customWidth="1"/>
    <col min="11" max="11" width="5.7109375" style="16" customWidth="1"/>
    <col min="12" max="12" width="7.7109375" style="16" customWidth="1"/>
    <col min="13" max="13" width="5.7109375" style="16" customWidth="1"/>
    <col min="14" max="16384" width="11.421875" style="16" customWidth="1"/>
  </cols>
  <sheetData>
    <row r="1" spans="1:13" ht="15.75" customHeight="1" thickBot="1">
      <c r="A1" s="980" t="s">
        <v>200</v>
      </c>
      <c r="B1" s="980"/>
      <c r="C1" s="980"/>
      <c r="D1" s="980"/>
      <c r="E1" s="980"/>
      <c r="F1" s="980"/>
      <c r="G1" s="980"/>
      <c r="H1" s="980"/>
      <c r="I1" s="980"/>
      <c r="J1" s="980"/>
      <c r="K1" s="980"/>
      <c r="L1" s="980"/>
      <c r="M1" s="980"/>
    </row>
    <row r="2" spans="1:14" ht="27" customHeight="1" thickTop="1">
      <c r="A2" s="981"/>
      <c r="B2" s="982"/>
      <c r="C2" s="963" t="s">
        <v>468</v>
      </c>
      <c r="D2" s="964"/>
      <c r="E2" s="964"/>
      <c r="F2" s="964"/>
      <c r="G2" s="964"/>
      <c r="H2" s="964"/>
      <c r="I2" s="964"/>
      <c r="J2" s="964"/>
      <c r="K2" s="964"/>
      <c r="L2" s="964"/>
      <c r="M2" s="965"/>
      <c r="N2" s="151"/>
    </row>
    <row r="3" spans="1:14" ht="15" customHeight="1">
      <c r="A3" s="983"/>
      <c r="B3" s="962"/>
      <c r="C3" s="783" t="s">
        <v>264</v>
      </c>
      <c r="D3" s="966" t="s">
        <v>265</v>
      </c>
      <c r="E3" s="967"/>
      <c r="F3" s="967"/>
      <c r="G3" s="940"/>
      <c r="H3" s="126"/>
      <c r="I3" s="127"/>
      <c r="J3" s="127"/>
      <c r="K3" s="127"/>
      <c r="L3" s="127"/>
      <c r="M3" s="128"/>
      <c r="N3" s="151"/>
    </row>
    <row r="4" spans="1:13" ht="30" customHeight="1">
      <c r="A4" s="983"/>
      <c r="B4" s="962"/>
      <c r="C4" s="784"/>
      <c r="D4" s="1046" t="s">
        <v>266</v>
      </c>
      <c r="E4" s="1056"/>
      <c r="F4" s="1046" t="s">
        <v>267</v>
      </c>
      <c r="G4" s="1056"/>
      <c r="H4" s="941" t="s">
        <v>265</v>
      </c>
      <c r="I4" s="941"/>
      <c r="J4" s="941"/>
      <c r="K4" s="941"/>
      <c r="L4" s="941"/>
      <c r="M4" s="942"/>
    </row>
    <row r="5" spans="1:13" ht="15.75" customHeight="1">
      <c r="A5" s="983"/>
      <c r="B5" s="962"/>
      <c r="C5" s="785"/>
      <c r="D5" s="1057"/>
      <c r="E5" s="1056"/>
      <c r="F5" s="1057"/>
      <c r="G5" s="1056"/>
      <c r="H5" s="1054" t="s">
        <v>268</v>
      </c>
      <c r="I5" s="1055"/>
      <c r="J5" s="1054" t="s">
        <v>269</v>
      </c>
      <c r="K5" s="1054"/>
      <c r="L5" s="1046" t="s">
        <v>274</v>
      </c>
      <c r="M5" s="1047"/>
    </row>
    <row r="6" spans="1:13" ht="34.5" customHeight="1">
      <c r="A6" s="1052" t="s">
        <v>275</v>
      </c>
      <c r="B6" s="1053"/>
      <c r="C6" s="47" t="s">
        <v>210</v>
      </c>
      <c r="D6" s="48" t="s">
        <v>210</v>
      </c>
      <c r="E6" s="47" t="s">
        <v>211</v>
      </c>
      <c r="F6" s="49" t="s">
        <v>210</v>
      </c>
      <c r="G6" s="48" t="s">
        <v>211</v>
      </c>
      <c r="H6" s="49" t="s">
        <v>210</v>
      </c>
      <c r="I6" s="49" t="s">
        <v>211</v>
      </c>
      <c r="J6" s="49" t="s">
        <v>210</v>
      </c>
      <c r="K6" s="49" t="s">
        <v>211</v>
      </c>
      <c r="L6" s="49" t="s">
        <v>210</v>
      </c>
      <c r="M6" s="124" t="s">
        <v>211</v>
      </c>
    </row>
    <row r="7" spans="1:13" ht="12.75">
      <c r="A7" s="1048" t="s">
        <v>441</v>
      </c>
      <c r="B7" s="1049"/>
      <c r="C7" s="267"/>
      <c r="D7" s="267"/>
      <c r="E7" s="268"/>
      <c r="F7" s="267"/>
      <c r="G7" s="268"/>
      <c r="H7" s="267"/>
      <c r="I7" s="268"/>
      <c r="J7" s="267"/>
      <c r="K7" s="268"/>
      <c r="L7" s="267"/>
      <c r="M7" s="269"/>
    </row>
    <row r="8" spans="1:13" ht="12.75">
      <c r="A8" s="1044" t="s">
        <v>398</v>
      </c>
      <c r="B8" s="1045"/>
      <c r="C8" s="1033">
        <v>2299</v>
      </c>
      <c r="D8" s="1033">
        <v>1939</v>
      </c>
      <c r="E8" s="270">
        <v>84.34101783384081</v>
      </c>
      <c r="F8" s="1033">
        <v>360</v>
      </c>
      <c r="G8" s="270">
        <v>15.6589821661592</v>
      </c>
      <c r="H8" s="1033">
        <v>89</v>
      </c>
      <c r="I8" s="270">
        <v>3.8712483688560244</v>
      </c>
      <c r="J8" s="1033">
        <v>134</v>
      </c>
      <c r="K8" s="270">
        <v>5.828621139625924</v>
      </c>
      <c r="L8" s="1033">
        <v>137</v>
      </c>
      <c r="M8" s="271">
        <v>5.9591126576772515</v>
      </c>
    </row>
    <row r="9" spans="1:13" ht="12.75">
      <c r="A9" s="1050" t="s">
        <v>399</v>
      </c>
      <c r="B9" s="1051" t="s">
        <v>399</v>
      </c>
      <c r="C9" s="1033">
        <v>2546</v>
      </c>
      <c r="D9" s="1033">
        <v>2135</v>
      </c>
      <c r="E9" s="270">
        <v>83.85703063629222</v>
      </c>
      <c r="F9" s="1033">
        <v>411</v>
      </c>
      <c r="G9" s="270">
        <v>16.142969363707778</v>
      </c>
      <c r="H9" s="1033">
        <v>115</v>
      </c>
      <c r="I9" s="270">
        <v>4.516889238020425</v>
      </c>
      <c r="J9" s="1033">
        <v>225</v>
      </c>
      <c r="K9" s="270">
        <v>8.837391987431264</v>
      </c>
      <c r="L9" s="1033">
        <v>71</v>
      </c>
      <c r="M9" s="271">
        <v>2.788688138256088</v>
      </c>
    </row>
    <row r="10" spans="1:13" ht="12.75">
      <c r="A10" s="1044" t="s">
        <v>400</v>
      </c>
      <c r="B10" s="1045" t="s">
        <v>400</v>
      </c>
      <c r="C10" s="1033">
        <v>5678</v>
      </c>
      <c r="D10" s="1033">
        <v>4744</v>
      </c>
      <c r="E10" s="270">
        <v>83.55054596688976</v>
      </c>
      <c r="F10" s="1033">
        <v>934</v>
      </c>
      <c r="G10" s="270">
        <v>16.44945403311025</v>
      </c>
      <c r="H10" s="1033">
        <v>407</v>
      </c>
      <c r="I10" s="270">
        <v>7.168016907361747</v>
      </c>
      <c r="J10" s="1033">
        <v>343</v>
      </c>
      <c r="K10" s="270">
        <v>6.040859457555477</v>
      </c>
      <c r="L10" s="1033">
        <v>184</v>
      </c>
      <c r="M10" s="271">
        <v>3.240577668193026</v>
      </c>
    </row>
    <row r="11" spans="1:13" ht="12.75" customHeight="1">
      <c r="A11" s="1050" t="s">
        <v>401</v>
      </c>
      <c r="B11" s="1051" t="s">
        <v>401</v>
      </c>
      <c r="C11" s="1033">
        <v>2429</v>
      </c>
      <c r="D11" s="1033">
        <v>2022</v>
      </c>
      <c r="E11" s="270">
        <v>83.2441333882256</v>
      </c>
      <c r="F11" s="1033">
        <v>407</v>
      </c>
      <c r="G11" s="270">
        <v>16.75586661177439</v>
      </c>
      <c r="H11" s="1033">
        <v>108</v>
      </c>
      <c r="I11" s="270">
        <v>4.446274186908193</v>
      </c>
      <c r="J11" s="1033">
        <v>146</v>
      </c>
      <c r="K11" s="270">
        <v>6.0107039934129265</v>
      </c>
      <c r="L11" s="1033">
        <v>153</v>
      </c>
      <c r="M11" s="271">
        <v>6.298888431453273</v>
      </c>
    </row>
    <row r="12" spans="1:13" ht="12.75">
      <c r="A12" s="1044" t="s">
        <v>402</v>
      </c>
      <c r="B12" s="1045" t="s">
        <v>402</v>
      </c>
      <c r="C12" s="1033">
        <v>6985</v>
      </c>
      <c r="D12" s="1033">
        <v>5786</v>
      </c>
      <c r="E12" s="270">
        <v>82.83464566929133</v>
      </c>
      <c r="F12" s="1033">
        <v>1199</v>
      </c>
      <c r="G12" s="270">
        <v>17.165354330708663</v>
      </c>
      <c r="H12" s="1033">
        <v>547</v>
      </c>
      <c r="I12" s="270">
        <v>7.831066571224052</v>
      </c>
      <c r="J12" s="1033">
        <v>485</v>
      </c>
      <c r="K12" s="270">
        <v>6.9434502505368645</v>
      </c>
      <c r="L12" s="1033">
        <v>167</v>
      </c>
      <c r="M12" s="271">
        <v>2.390837508947745</v>
      </c>
    </row>
    <row r="13" spans="1:13" ht="12.75">
      <c r="A13" s="1050" t="s">
        <v>403</v>
      </c>
      <c r="B13" s="1051" t="s">
        <v>403</v>
      </c>
      <c r="C13" s="1033">
        <v>2783</v>
      </c>
      <c r="D13" s="1033">
        <v>2305</v>
      </c>
      <c r="E13" s="270">
        <v>82.82429033417176</v>
      </c>
      <c r="F13" s="1033">
        <v>478</v>
      </c>
      <c r="G13" s="270">
        <v>17.175709665828244</v>
      </c>
      <c r="H13" s="1033">
        <v>118</v>
      </c>
      <c r="I13" s="270">
        <v>4.240028745957599</v>
      </c>
      <c r="J13" s="1033">
        <v>272</v>
      </c>
      <c r="K13" s="270">
        <v>9.773625583902264</v>
      </c>
      <c r="L13" s="1033">
        <v>88</v>
      </c>
      <c r="M13" s="271">
        <v>3.1620553359683794</v>
      </c>
    </row>
    <row r="14" spans="1:13" ht="15" customHeight="1">
      <c r="A14" s="1044" t="s">
        <v>404</v>
      </c>
      <c r="B14" s="1045" t="s">
        <v>404</v>
      </c>
      <c r="C14" s="1033">
        <v>4094</v>
      </c>
      <c r="D14" s="1033">
        <v>3380</v>
      </c>
      <c r="E14" s="270">
        <v>82.55984367366878</v>
      </c>
      <c r="F14" s="1033">
        <v>714</v>
      </c>
      <c r="G14" s="270">
        <v>17.440156326331216</v>
      </c>
      <c r="H14" s="1033">
        <v>268</v>
      </c>
      <c r="I14" s="270">
        <v>6.546165119687347</v>
      </c>
      <c r="J14" s="1033">
        <v>275</v>
      </c>
      <c r="K14" s="270">
        <v>6.7171470444553005</v>
      </c>
      <c r="L14" s="1033">
        <v>171</v>
      </c>
      <c r="M14" s="271">
        <v>4.176844162188568</v>
      </c>
    </row>
    <row r="15" spans="1:13" ht="15" customHeight="1">
      <c r="A15" s="1050" t="s">
        <v>405</v>
      </c>
      <c r="B15" s="1051" t="s">
        <v>405</v>
      </c>
      <c r="C15" s="1033">
        <v>5750</v>
      </c>
      <c r="D15" s="1033">
        <v>4731</v>
      </c>
      <c r="E15" s="270">
        <v>82.27826086956523</v>
      </c>
      <c r="F15" s="1033">
        <v>1019</v>
      </c>
      <c r="G15" s="270">
        <v>17.721739130434784</v>
      </c>
      <c r="H15" s="1033">
        <v>453</v>
      </c>
      <c r="I15" s="270">
        <v>7.878260869565218</v>
      </c>
      <c r="J15" s="1033">
        <v>386</v>
      </c>
      <c r="K15" s="270">
        <v>6.713043478260869</v>
      </c>
      <c r="L15" s="1033">
        <v>180</v>
      </c>
      <c r="M15" s="271">
        <v>3.130434782608696</v>
      </c>
    </row>
    <row r="16" spans="1:13" ht="12.75">
      <c r="A16" s="1044" t="s">
        <v>406</v>
      </c>
      <c r="B16" s="1045" t="s">
        <v>406</v>
      </c>
      <c r="C16" s="1033">
        <v>2365</v>
      </c>
      <c r="D16" s="1033">
        <v>1936</v>
      </c>
      <c r="E16" s="270">
        <v>81.86046511627907</v>
      </c>
      <c r="F16" s="1033">
        <v>429</v>
      </c>
      <c r="G16" s="270">
        <v>18.13953488372093</v>
      </c>
      <c r="H16" s="1033">
        <v>157</v>
      </c>
      <c r="I16" s="270">
        <v>6.638477801268499</v>
      </c>
      <c r="J16" s="1033">
        <v>179</v>
      </c>
      <c r="K16" s="270">
        <v>7.568710359408033</v>
      </c>
      <c r="L16" s="1033">
        <v>93</v>
      </c>
      <c r="M16" s="271">
        <v>3.9323467230443976</v>
      </c>
    </row>
    <row r="17" spans="1:13" ht="15" customHeight="1">
      <c r="A17" s="1050" t="s">
        <v>407</v>
      </c>
      <c r="B17" s="1051" t="s">
        <v>407</v>
      </c>
      <c r="C17" s="1033">
        <v>1779</v>
      </c>
      <c r="D17" s="1033">
        <v>1456</v>
      </c>
      <c r="E17" s="270">
        <v>81.84373243395166</v>
      </c>
      <c r="F17" s="1033">
        <v>323</v>
      </c>
      <c r="G17" s="270">
        <v>18.156267566048342</v>
      </c>
      <c r="H17" s="1033">
        <v>123</v>
      </c>
      <c r="I17" s="270">
        <v>6.913996627318718</v>
      </c>
      <c r="J17" s="1033">
        <v>148</v>
      </c>
      <c r="K17" s="270">
        <v>8.319280494659921</v>
      </c>
      <c r="L17" s="1033">
        <v>52</v>
      </c>
      <c r="M17" s="271">
        <v>2.9229904440697023</v>
      </c>
    </row>
    <row r="18" spans="1:13" ht="15" customHeight="1">
      <c r="A18" s="1044" t="s">
        <v>408</v>
      </c>
      <c r="B18" s="1045" t="s">
        <v>408</v>
      </c>
      <c r="C18" s="1033">
        <v>4784</v>
      </c>
      <c r="D18" s="1033">
        <v>3914</v>
      </c>
      <c r="E18" s="270">
        <v>81.81438127090301</v>
      </c>
      <c r="F18" s="1033">
        <v>870</v>
      </c>
      <c r="G18" s="270">
        <v>18.18561872909699</v>
      </c>
      <c r="H18" s="1033">
        <v>426</v>
      </c>
      <c r="I18" s="270">
        <v>8.904682274247492</v>
      </c>
      <c r="J18" s="1033">
        <v>307</v>
      </c>
      <c r="K18" s="270">
        <v>6.417224080267559</v>
      </c>
      <c r="L18" s="1033">
        <v>137</v>
      </c>
      <c r="M18" s="271">
        <v>2.8637123745819397</v>
      </c>
    </row>
    <row r="19" spans="1:13" ht="12.75" customHeight="1">
      <c r="A19" s="1050" t="s">
        <v>409</v>
      </c>
      <c r="B19" s="1051" t="s">
        <v>409</v>
      </c>
      <c r="C19" s="1033">
        <v>4019</v>
      </c>
      <c r="D19" s="1033">
        <v>3265</v>
      </c>
      <c r="E19" s="270">
        <v>81.2391142075143</v>
      </c>
      <c r="F19" s="1033">
        <v>754</v>
      </c>
      <c r="G19" s="270">
        <v>18.760885792485695</v>
      </c>
      <c r="H19" s="1033">
        <v>283</v>
      </c>
      <c r="I19" s="270">
        <v>7.041552625031103</v>
      </c>
      <c r="J19" s="1033">
        <v>234</v>
      </c>
      <c r="K19" s="270">
        <v>5.82234386663349</v>
      </c>
      <c r="L19" s="1033">
        <v>237</v>
      </c>
      <c r="M19" s="271">
        <v>5.8969893008211</v>
      </c>
    </row>
    <row r="20" spans="1:13" ht="12.75" customHeight="1">
      <c r="A20" s="1044" t="s">
        <v>410</v>
      </c>
      <c r="B20" s="1045" t="s">
        <v>410</v>
      </c>
      <c r="C20" s="1033">
        <v>8951</v>
      </c>
      <c r="D20" s="1033">
        <v>7257</v>
      </c>
      <c r="E20" s="270">
        <v>81.07474025248575</v>
      </c>
      <c r="F20" s="1033">
        <v>1694</v>
      </c>
      <c r="G20" s="270">
        <v>18.925259747514247</v>
      </c>
      <c r="H20" s="1033">
        <v>827</v>
      </c>
      <c r="I20" s="270">
        <v>9.239191151826612</v>
      </c>
      <c r="J20" s="1033">
        <v>563</v>
      </c>
      <c r="K20" s="270">
        <v>6.289800022343872</v>
      </c>
      <c r="L20" s="1033">
        <v>304</v>
      </c>
      <c r="M20" s="271">
        <v>3.39626857334376</v>
      </c>
    </row>
    <row r="21" spans="1:13" ht="12.75">
      <c r="A21" s="1050" t="s">
        <v>411</v>
      </c>
      <c r="B21" s="1051" t="s">
        <v>411</v>
      </c>
      <c r="C21" s="1033">
        <v>5254</v>
      </c>
      <c r="D21" s="1033">
        <v>4239</v>
      </c>
      <c r="E21" s="270">
        <v>80.68138561096308</v>
      </c>
      <c r="F21" s="1033">
        <v>1015</v>
      </c>
      <c r="G21" s="270">
        <v>19.318614389036924</v>
      </c>
      <c r="H21" s="1033">
        <v>535</v>
      </c>
      <c r="I21" s="270">
        <v>10.182717929196802</v>
      </c>
      <c r="J21" s="1033">
        <v>370</v>
      </c>
      <c r="K21" s="270">
        <v>7.042253521126761</v>
      </c>
      <c r="L21" s="1033">
        <v>110</v>
      </c>
      <c r="M21" s="271">
        <v>2.0936429387133613</v>
      </c>
    </row>
    <row r="22" spans="1:13" ht="12.75" customHeight="1">
      <c r="A22" s="1044" t="s">
        <v>412</v>
      </c>
      <c r="B22" s="1045" t="s">
        <v>412</v>
      </c>
      <c r="C22" s="1033">
        <v>4947</v>
      </c>
      <c r="D22" s="1033">
        <v>3962</v>
      </c>
      <c r="E22" s="270">
        <v>80.08894279361229</v>
      </c>
      <c r="F22" s="1033">
        <v>985</v>
      </c>
      <c r="G22" s="270">
        <v>19.91105720638771</v>
      </c>
      <c r="H22" s="1033">
        <v>494</v>
      </c>
      <c r="I22" s="270">
        <v>9.985850010107136</v>
      </c>
      <c r="J22" s="1033">
        <v>363</v>
      </c>
      <c r="K22" s="270">
        <v>7.337780473013948</v>
      </c>
      <c r="L22" s="1033">
        <v>128</v>
      </c>
      <c r="M22" s="271">
        <v>2.587426723266626</v>
      </c>
    </row>
    <row r="23" spans="1:13" ht="12.75" customHeight="1">
      <c r="A23" s="1050" t="s">
        <v>413</v>
      </c>
      <c r="B23" s="1051" t="s">
        <v>413</v>
      </c>
      <c r="C23" s="1033">
        <v>5789</v>
      </c>
      <c r="D23" s="1033">
        <v>4562</v>
      </c>
      <c r="E23" s="270">
        <v>78.80462946968389</v>
      </c>
      <c r="F23" s="1033">
        <v>1227</v>
      </c>
      <c r="G23" s="270">
        <v>21.195370530316115</v>
      </c>
      <c r="H23" s="1033">
        <v>640</v>
      </c>
      <c r="I23" s="270">
        <v>11.055449991362929</v>
      </c>
      <c r="J23" s="1033">
        <v>388</v>
      </c>
      <c r="K23" s="270">
        <v>6.702366557263777</v>
      </c>
      <c r="L23" s="1033">
        <v>199</v>
      </c>
      <c r="M23" s="271">
        <v>3.437553981689411</v>
      </c>
    </row>
    <row r="24" spans="1:13" ht="12.75">
      <c r="A24" s="1044" t="s">
        <v>414</v>
      </c>
      <c r="B24" s="1045" t="s">
        <v>414</v>
      </c>
      <c r="C24" s="1033">
        <v>3317</v>
      </c>
      <c r="D24" s="1033">
        <v>2604</v>
      </c>
      <c r="E24" s="270">
        <v>78.50467289719626</v>
      </c>
      <c r="F24" s="1033">
        <v>713</v>
      </c>
      <c r="G24" s="270">
        <v>21.49532710280374</v>
      </c>
      <c r="H24" s="1033">
        <v>299</v>
      </c>
      <c r="I24" s="270">
        <v>9.01416943020802</v>
      </c>
      <c r="J24" s="1033">
        <v>254</v>
      </c>
      <c r="K24" s="270">
        <v>7.6575218570997885</v>
      </c>
      <c r="L24" s="1033">
        <v>160</v>
      </c>
      <c r="M24" s="271">
        <v>4.82363581549593</v>
      </c>
    </row>
    <row r="25" spans="1:13" ht="12.75">
      <c r="A25" s="1050" t="s">
        <v>415</v>
      </c>
      <c r="B25" s="1051" t="s">
        <v>415</v>
      </c>
      <c r="C25" s="1033">
        <v>2697</v>
      </c>
      <c r="D25" s="1033">
        <v>2105</v>
      </c>
      <c r="E25" s="270">
        <v>78.04968483500186</v>
      </c>
      <c r="F25" s="1033">
        <v>592</v>
      </c>
      <c r="G25" s="270">
        <v>21.950315164998145</v>
      </c>
      <c r="H25" s="1033">
        <v>200</v>
      </c>
      <c r="I25" s="270">
        <v>7.415647015202076</v>
      </c>
      <c r="J25" s="1033">
        <v>194</v>
      </c>
      <c r="K25" s="270">
        <v>7.193177604746014</v>
      </c>
      <c r="L25" s="1033">
        <v>198</v>
      </c>
      <c r="M25" s="271">
        <v>7.341490545050055</v>
      </c>
    </row>
    <row r="26" spans="1:13" ht="12.75">
      <c r="A26" s="1044" t="s">
        <v>416</v>
      </c>
      <c r="B26" s="1045" t="s">
        <v>416</v>
      </c>
      <c r="C26" s="1033">
        <v>6651</v>
      </c>
      <c r="D26" s="1033">
        <v>5182</v>
      </c>
      <c r="E26" s="270">
        <v>77.91309577507141</v>
      </c>
      <c r="F26" s="1033">
        <v>1469</v>
      </c>
      <c r="G26" s="270">
        <v>22.08690422492858</v>
      </c>
      <c r="H26" s="1033">
        <v>741</v>
      </c>
      <c r="I26" s="270">
        <v>11.141181777176365</v>
      </c>
      <c r="J26" s="1033">
        <v>492</v>
      </c>
      <c r="K26" s="270">
        <v>7.397383852052323</v>
      </c>
      <c r="L26" s="1033">
        <v>236</v>
      </c>
      <c r="M26" s="271">
        <v>3.5483385956998945</v>
      </c>
    </row>
    <row r="27" spans="1:13" ht="15" customHeight="1">
      <c r="A27" s="1050" t="s">
        <v>417</v>
      </c>
      <c r="B27" s="1051" t="s">
        <v>417</v>
      </c>
      <c r="C27" s="1033">
        <v>7702</v>
      </c>
      <c r="D27" s="1033">
        <v>5974</v>
      </c>
      <c r="E27" s="270">
        <v>77.5642690210335</v>
      </c>
      <c r="F27" s="1033">
        <v>1728</v>
      </c>
      <c r="G27" s="270">
        <v>22.435730978966504</v>
      </c>
      <c r="H27" s="1033">
        <v>879</v>
      </c>
      <c r="I27" s="270">
        <v>11.412620098675669</v>
      </c>
      <c r="J27" s="1033">
        <v>523</v>
      </c>
      <c r="K27" s="270">
        <v>6.790444040508959</v>
      </c>
      <c r="L27" s="1033">
        <v>326</v>
      </c>
      <c r="M27" s="271">
        <v>4.232666839781875</v>
      </c>
    </row>
    <row r="28" spans="1:13" ht="15" customHeight="1">
      <c r="A28" s="1044" t="s">
        <v>418</v>
      </c>
      <c r="B28" s="1045" t="s">
        <v>418</v>
      </c>
      <c r="C28" s="1033">
        <v>8615</v>
      </c>
      <c r="D28" s="1033">
        <v>6646</v>
      </c>
      <c r="E28" s="270">
        <v>77.1445153801509</v>
      </c>
      <c r="F28" s="1033">
        <v>1969</v>
      </c>
      <c r="G28" s="270">
        <v>22.8554846198491</v>
      </c>
      <c r="H28" s="1033">
        <v>939</v>
      </c>
      <c r="I28" s="270">
        <v>10.899593731863028</v>
      </c>
      <c r="J28" s="1033">
        <v>607</v>
      </c>
      <c r="K28" s="270">
        <v>7.045850261172373</v>
      </c>
      <c r="L28" s="1033">
        <v>423</v>
      </c>
      <c r="M28" s="271">
        <v>4.910040626813697</v>
      </c>
    </row>
    <row r="29" spans="1:13" ht="12.75">
      <c r="A29" s="1050" t="s">
        <v>419</v>
      </c>
      <c r="B29" s="1051" t="s">
        <v>419</v>
      </c>
      <c r="C29" s="1033">
        <v>5171</v>
      </c>
      <c r="D29" s="1033">
        <v>3932</v>
      </c>
      <c r="E29" s="270">
        <v>76.03945078321408</v>
      </c>
      <c r="F29" s="1033">
        <v>1239</v>
      </c>
      <c r="G29" s="270">
        <v>23.96054921678592</v>
      </c>
      <c r="H29" s="1033">
        <v>428</v>
      </c>
      <c r="I29" s="270">
        <v>8.276929027267453</v>
      </c>
      <c r="J29" s="1033">
        <v>386</v>
      </c>
      <c r="K29" s="270">
        <v>7.4647070199187775</v>
      </c>
      <c r="L29" s="1033">
        <v>425</v>
      </c>
      <c r="M29" s="271">
        <v>8.218913169599691</v>
      </c>
    </row>
    <row r="30" spans="1:13" ht="15" customHeight="1">
      <c r="A30" s="1044" t="s">
        <v>420</v>
      </c>
      <c r="B30" s="1045" t="s">
        <v>420</v>
      </c>
      <c r="C30" s="1033">
        <v>3641</v>
      </c>
      <c r="D30" s="1033">
        <v>2755</v>
      </c>
      <c r="E30" s="270">
        <v>75.66602581708321</v>
      </c>
      <c r="F30" s="1033">
        <v>886</v>
      </c>
      <c r="G30" s="270">
        <v>24.33397418291678</v>
      </c>
      <c r="H30" s="1033">
        <v>534</v>
      </c>
      <c r="I30" s="270">
        <v>14.666300466904698</v>
      </c>
      <c r="J30" s="1033">
        <v>247</v>
      </c>
      <c r="K30" s="270">
        <v>6.783850590497116</v>
      </c>
      <c r="L30" s="1033">
        <v>105</v>
      </c>
      <c r="M30" s="271">
        <v>2.8838231255149687</v>
      </c>
    </row>
    <row r="31" spans="1:13" ht="15" customHeight="1">
      <c r="A31" s="1050" t="s">
        <v>421</v>
      </c>
      <c r="B31" s="1051" t="s">
        <v>421</v>
      </c>
      <c r="C31" s="1033">
        <v>4705</v>
      </c>
      <c r="D31" s="1033">
        <v>3532</v>
      </c>
      <c r="E31" s="270">
        <v>75.06907545164718</v>
      </c>
      <c r="F31" s="1033">
        <v>1173</v>
      </c>
      <c r="G31" s="270">
        <v>24.930924548352817</v>
      </c>
      <c r="H31" s="1033">
        <v>593</v>
      </c>
      <c r="I31" s="270">
        <v>12.603613177470777</v>
      </c>
      <c r="J31" s="1033">
        <v>358</v>
      </c>
      <c r="K31" s="270">
        <v>7.608926673751329</v>
      </c>
      <c r="L31" s="1033">
        <v>222</v>
      </c>
      <c r="M31" s="271">
        <v>4.718384697130712</v>
      </c>
    </row>
    <row r="32" spans="1:13" ht="15" customHeight="1">
      <c r="A32" s="1044" t="s">
        <v>422</v>
      </c>
      <c r="B32" s="1045" t="s">
        <v>422</v>
      </c>
      <c r="C32" s="1033">
        <v>3967</v>
      </c>
      <c r="D32" s="1033">
        <v>2936</v>
      </c>
      <c r="E32" s="270">
        <v>74.01058734560121</v>
      </c>
      <c r="F32" s="1033">
        <v>1031</v>
      </c>
      <c r="G32" s="270">
        <v>25.98941265439879</v>
      </c>
      <c r="H32" s="1033">
        <v>445</v>
      </c>
      <c r="I32" s="270">
        <v>11.217544744139147</v>
      </c>
      <c r="J32" s="1033">
        <v>267</v>
      </c>
      <c r="K32" s="270">
        <v>6.73052684648349</v>
      </c>
      <c r="L32" s="1033">
        <v>319</v>
      </c>
      <c r="M32" s="271">
        <v>8.041341063776153</v>
      </c>
    </row>
    <row r="33" spans="1:13" ht="12.75" customHeight="1">
      <c r="A33" s="1050" t="s">
        <v>423</v>
      </c>
      <c r="B33" s="1051" t="s">
        <v>423</v>
      </c>
      <c r="C33" s="1033">
        <v>4020</v>
      </c>
      <c r="D33" s="1033">
        <v>2974</v>
      </c>
      <c r="E33" s="270">
        <v>73.98009950248756</v>
      </c>
      <c r="F33" s="1033">
        <v>1046</v>
      </c>
      <c r="G33" s="270">
        <v>26.019900497512438</v>
      </c>
      <c r="H33" s="1033">
        <v>606</v>
      </c>
      <c r="I33" s="270">
        <v>15.074626865671641</v>
      </c>
      <c r="J33" s="1033">
        <v>289</v>
      </c>
      <c r="K33" s="270">
        <v>7.189054726368159</v>
      </c>
      <c r="L33" s="1033">
        <v>151</v>
      </c>
      <c r="M33" s="271">
        <v>3.7562189054726365</v>
      </c>
    </row>
    <row r="34" spans="1:13" ht="15" customHeight="1">
      <c r="A34" s="1044" t="s">
        <v>425</v>
      </c>
      <c r="B34" s="1045" t="s">
        <v>425</v>
      </c>
      <c r="C34" s="1033">
        <v>7609</v>
      </c>
      <c r="D34" s="1033">
        <v>5609</v>
      </c>
      <c r="E34" s="270">
        <v>73.71533710080168</v>
      </c>
      <c r="F34" s="1033">
        <v>2000</v>
      </c>
      <c r="G34" s="270">
        <v>26.28466289919832</v>
      </c>
      <c r="H34" s="1033">
        <v>997</v>
      </c>
      <c r="I34" s="270">
        <v>13.10290445525036</v>
      </c>
      <c r="J34" s="1033">
        <v>666</v>
      </c>
      <c r="K34" s="270">
        <v>8.75279274543304</v>
      </c>
      <c r="L34" s="1033">
        <v>337</v>
      </c>
      <c r="M34" s="271">
        <v>4.428965698514917</v>
      </c>
    </row>
    <row r="35" spans="1:13" ht="15" customHeight="1">
      <c r="A35" s="1050" t="s">
        <v>426</v>
      </c>
      <c r="B35" s="1051" t="s">
        <v>426</v>
      </c>
      <c r="C35" s="1033">
        <v>6154</v>
      </c>
      <c r="D35" s="1033">
        <v>4486</v>
      </c>
      <c r="E35" s="270">
        <v>72.8956776080598</v>
      </c>
      <c r="F35" s="1033">
        <v>1668</v>
      </c>
      <c r="G35" s="270">
        <v>27.1043223919402</v>
      </c>
      <c r="H35" s="1033">
        <v>895</v>
      </c>
      <c r="I35" s="270">
        <v>14.543386415339615</v>
      </c>
      <c r="J35" s="1033">
        <v>380</v>
      </c>
      <c r="K35" s="270">
        <v>6.174845628859278</v>
      </c>
      <c r="L35" s="1033">
        <v>393</v>
      </c>
      <c r="M35" s="271">
        <v>6.386090347741306</v>
      </c>
    </row>
    <row r="36" spans="1:13" ht="15" customHeight="1">
      <c r="A36" s="1044" t="s">
        <v>427</v>
      </c>
      <c r="B36" s="1045" t="s">
        <v>427</v>
      </c>
      <c r="C36" s="1033">
        <v>6664</v>
      </c>
      <c r="D36" s="1033">
        <v>4850</v>
      </c>
      <c r="E36" s="270">
        <v>72.77911164465787</v>
      </c>
      <c r="F36" s="1033">
        <v>1814</v>
      </c>
      <c r="G36" s="270">
        <v>27.220888355342137</v>
      </c>
      <c r="H36" s="1033">
        <v>1002</v>
      </c>
      <c r="I36" s="270">
        <v>15.036014405762305</v>
      </c>
      <c r="J36" s="1033">
        <v>485</v>
      </c>
      <c r="K36" s="270">
        <v>7.277911164465786</v>
      </c>
      <c r="L36" s="1033">
        <v>327</v>
      </c>
      <c r="M36" s="271">
        <v>4.906962785114046</v>
      </c>
    </row>
    <row r="37" spans="1:13" ht="15" customHeight="1">
      <c r="A37" s="1050" t="s">
        <v>428</v>
      </c>
      <c r="B37" s="1051" t="s">
        <v>428</v>
      </c>
      <c r="C37" s="1033">
        <v>9107</v>
      </c>
      <c r="D37" s="1033">
        <v>6466</v>
      </c>
      <c r="E37" s="270">
        <v>71.00032941693203</v>
      </c>
      <c r="F37" s="1033">
        <v>2641</v>
      </c>
      <c r="G37" s="270">
        <v>28.99967058306797</v>
      </c>
      <c r="H37" s="1033">
        <v>917</v>
      </c>
      <c r="I37" s="270">
        <v>10.069177555726364</v>
      </c>
      <c r="J37" s="1033">
        <v>662</v>
      </c>
      <c r="K37" s="270">
        <v>7.26913363346876</v>
      </c>
      <c r="L37" s="1033">
        <v>1062</v>
      </c>
      <c r="M37" s="271">
        <v>11.661359393872846</v>
      </c>
    </row>
    <row r="38" spans="1:13" ht="15" customHeight="1">
      <c r="A38" s="1044" t="s">
        <v>429</v>
      </c>
      <c r="B38" s="1045" t="s">
        <v>429</v>
      </c>
      <c r="C38" s="1033">
        <v>5279</v>
      </c>
      <c r="D38" s="1033">
        <v>3716</v>
      </c>
      <c r="E38" s="270">
        <v>70.39211971964387</v>
      </c>
      <c r="F38" s="1033">
        <v>1563</v>
      </c>
      <c r="G38" s="270">
        <v>29.60788028035613</v>
      </c>
      <c r="H38" s="1033">
        <v>619</v>
      </c>
      <c r="I38" s="270">
        <v>11.725705626065542</v>
      </c>
      <c r="J38" s="1033">
        <v>391</v>
      </c>
      <c r="K38" s="270">
        <v>7.406705815495358</v>
      </c>
      <c r="L38" s="1033">
        <v>553</v>
      </c>
      <c r="M38" s="271">
        <v>10.475468838795226</v>
      </c>
    </row>
    <row r="39" spans="1:13" ht="15" customHeight="1">
      <c r="A39" s="1050" t="s">
        <v>430</v>
      </c>
      <c r="B39" s="1051" t="s">
        <v>430</v>
      </c>
      <c r="C39" s="1033">
        <v>7396</v>
      </c>
      <c r="D39" s="1033">
        <v>5147</v>
      </c>
      <c r="E39" s="270">
        <v>69.59167117360735</v>
      </c>
      <c r="F39" s="1033">
        <v>2249</v>
      </c>
      <c r="G39" s="270">
        <v>30.408328826392644</v>
      </c>
      <c r="H39" s="1033">
        <v>1331</v>
      </c>
      <c r="I39" s="270">
        <v>17.996214169821524</v>
      </c>
      <c r="J39" s="1033">
        <v>544</v>
      </c>
      <c r="K39" s="270">
        <v>7.355327203893997</v>
      </c>
      <c r="L39" s="1033">
        <v>374</v>
      </c>
      <c r="M39" s="271">
        <v>5.056787452677123</v>
      </c>
    </row>
    <row r="40" spans="1:13" ht="15" customHeight="1">
      <c r="A40" s="1044" t="s">
        <v>431</v>
      </c>
      <c r="B40" s="1045" t="s">
        <v>431</v>
      </c>
      <c r="C40" s="1033">
        <v>3607</v>
      </c>
      <c r="D40" s="1033">
        <v>2493</v>
      </c>
      <c r="E40" s="270">
        <v>69.11560853895203</v>
      </c>
      <c r="F40" s="1033">
        <v>1114</v>
      </c>
      <c r="G40" s="270">
        <v>30.88439146104796</v>
      </c>
      <c r="H40" s="1033">
        <v>669</v>
      </c>
      <c r="I40" s="270">
        <v>18.54726919878015</v>
      </c>
      <c r="J40" s="1033">
        <v>257</v>
      </c>
      <c r="K40" s="270">
        <v>7.125034654837815</v>
      </c>
      <c r="L40" s="1033">
        <v>188</v>
      </c>
      <c r="M40" s="271">
        <v>5.212087607429997</v>
      </c>
    </row>
    <row r="41" spans="1:26" ht="12.75" customHeight="1">
      <c r="A41" s="1050" t="s">
        <v>432</v>
      </c>
      <c r="B41" s="1051" t="s">
        <v>432</v>
      </c>
      <c r="C41" s="1033">
        <v>5966</v>
      </c>
      <c r="D41" s="1033">
        <v>4064</v>
      </c>
      <c r="E41" s="270">
        <v>68.11934294334563</v>
      </c>
      <c r="F41" s="1033">
        <v>1902</v>
      </c>
      <c r="G41" s="270">
        <v>31.88065705665438</v>
      </c>
      <c r="H41" s="1033">
        <v>966</v>
      </c>
      <c r="I41" s="270">
        <v>16.191753268521623</v>
      </c>
      <c r="J41" s="1033">
        <v>488</v>
      </c>
      <c r="K41" s="270">
        <v>8.17968488099229</v>
      </c>
      <c r="L41" s="1033">
        <v>448</v>
      </c>
      <c r="M41" s="271">
        <v>7.509218907140462</v>
      </c>
      <c r="N41" s="75"/>
      <c r="O41" s="75"/>
      <c r="P41" s="75"/>
      <c r="Q41" s="75"/>
      <c r="R41" s="75"/>
      <c r="S41" s="75"/>
      <c r="T41" s="75"/>
      <c r="U41" s="75"/>
      <c r="V41" s="75"/>
      <c r="W41" s="75"/>
      <c r="X41" s="75"/>
      <c r="Y41" s="75"/>
      <c r="Z41" s="75"/>
    </row>
    <row r="42" spans="1:13" ht="15.75" customHeight="1">
      <c r="A42" s="1044" t="s">
        <v>433</v>
      </c>
      <c r="B42" s="1045" t="s">
        <v>433</v>
      </c>
      <c r="C42" s="1033">
        <v>9054</v>
      </c>
      <c r="D42" s="1033">
        <v>6058</v>
      </c>
      <c r="E42" s="270">
        <v>66.90965319195935</v>
      </c>
      <c r="F42" s="1033">
        <v>2996</v>
      </c>
      <c r="G42" s="270">
        <v>33.09034680804064</v>
      </c>
      <c r="H42" s="1033">
        <v>1703</v>
      </c>
      <c r="I42" s="270">
        <v>18.809366026065828</v>
      </c>
      <c r="J42" s="1033">
        <v>803</v>
      </c>
      <c r="K42" s="270">
        <v>8.869008173183124</v>
      </c>
      <c r="L42" s="1033">
        <v>490</v>
      </c>
      <c r="M42" s="271">
        <v>5.411972608791695</v>
      </c>
    </row>
    <row r="43" spans="1:13" ht="12.75" customHeight="1">
      <c r="A43" s="1050" t="s">
        <v>434</v>
      </c>
      <c r="B43" s="1051" t="s">
        <v>434</v>
      </c>
      <c r="C43" s="1033">
        <v>725</v>
      </c>
      <c r="D43" s="1033">
        <v>484</v>
      </c>
      <c r="E43" s="270">
        <v>66.75862068965517</v>
      </c>
      <c r="F43" s="1033">
        <v>241</v>
      </c>
      <c r="G43" s="270">
        <v>33.241379310344826</v>
      </c>
      <c r="H43" s="1033">
        <v>129</v>
      </c>
      <c r="I43" s="270">
        <v>17.79310344827586</v>
      </c>
      <c r="J43" s="1033">
        <v>53</v>
      </c>
      <c r="K43" s="270">
        <v>7.310344827586207</v>
      </c>
      <c r="L43" s="1033">
        <v>59</v>
      </c>
      <c r="M43" s="271">
        <v>8.137931034482758</v>
      </c>
    </row>
    <row r="44" spans="1:13" ht="12.75" customHeight="1">
      <c r="A44" s="1044" t="s">
        <v>435</v>
      </c>
      <c r="B44" s="1045" t="s">
        <v>435</v>
      </c>
      <c r="C44" s="1033">
        <v>2612</v>
      </c>
      <c r="D44" s="1033">
        <v>1620</v>
      </c>
      <c r="E44" s="270">
        <v>62.02143950995406</v>
      </c>
      <c r="F44" s="1033">
        <v>992</v>
      </c>
      <c r="G44" s="270">
        <v>37.97856049004594</v>
      </c>
      <c r="H44" s="1033">
        <v>622</v>
      </c>
      <c r="I44" s="270">
        <v>23.813169984686063</v>
      </c>
      <c r="J44" s="1033">
        <v>245</v>
      </c>
      <c r="K44" s="270">
        <v>9.379785604900459</v>
      </c>
      <c r="L44" s="1033">
        <v>125</v>
      </c>
      <c r="M44" s="271">
        <v>4.785604900459418</v>
      </c>
    </row>
    <row r="45" spans="1:13" ht="12.75" customHeight="1">
      <c r="A45" s="1050" t="s">
        <v>436</v>
      </c>
      <c r="B45" s="1051" t="s">
        <v>436</v>
      </c>
      <c r="C45" s="1033">
        <v>8690</v>
      </c>
      <c r="D45" s="1033">
        <v>5259</v>
      </c>
      <c r="E45" s="270">
        <v>60.51783659378596</v>
      </c>
      <c r="F45" s="1033">
        <v>3431</v>
      </c>
      <c r="G45" s="270">
        <v>39.482163406214035</v>
      </c>
      <c r="H45" s="1033">
        <v>1821</v>
      </c>
      <c r="I45" s="270">
        <v>20.95512082853855</v>
      </c>
      <c r="J45" s="1033">
        <v>518</v>
      </c>
      <c r="K45" s="270">
        <v>5.960874568469505</v>
      </c>
      <c r="L45" s="1033">
        <v>1092</v>
      </c>
      <c r="M45" s="271">
        <v>12.566168009205983</v>
      </c>
    </row>
    <row r="46" spans="1:13" ht="12.75">
      <c r="A46" s="1044" t="s">
        <v>437</v>
      </c>
      <c r="B46" s="1045" t="s">
        <v>437</v>
      </c>
      <c r="C46" s="1033">
        <v>7050</v>
      </c>
      <c r="D46" s="1033">
        <v>3968</v>
      </c>
      <c r="E46" s="270">
        <v>56.28368794326241</v>
      </c>
      <c r="F46" s="1033">
        <v>3082</v>
      </c>
      <c r="G46" s="270">
        <v>43.716312056737586</v>
      </c>
      <c r="H46" s="1033">
        <v>984</v>
      </c>
      <c r="I46" s="270">
        <v>13.957446808510637</v>
      </c>
      <c r="J46" s="1033">
        <v>563</v>
      </c>
      <c r="K46" s="270">
        <v>7.98581560283688</v>
      </c>
      <c r="L46" s="1033">
        <v>1535</v>
      </c>
      <c r="M46" s="271">
        <v>21.77304964539007</v>
      </c>
    </row>
    <row r="47" spans="1:13" ht="12.75" customHeight="1">
      <c r="A47" s="1050" t="s">
        <v>438</v>
      </c>
      <c r="B47" s="1051" t="s">
        <v>438</v>
      </c>
      <c r="C47" s="1033">
        <v>666</v>
      </c>
      <c r="D47" s="1033">
        <v>364</v>
      </c>
      <c r="E47" s="270">
        <v>54.65465465465466</v>
      </c>
      <c r="F47" s="1033">
        <v>302</v>
      </c>
      <c r="G47" s="270">
        <v>45.34534534534534</v>
      </c>
      <c r="H47" s="1033">
        <v>240</v>
      </c>
      <c r="I47" s="270">
        <v>36.03603603603604</v>
      </c>
      <c r="J47" s="1033">
        <v>38</v>
      </c>
      <c r="K47" s="270">
        <v>5.7057057057057055</v>
      </c>
      <c r="L47" s="1033">
        <v>24</v>
      </c>
      <c r="M47" s="271">
        <v>3.6036036036036037</v>
      </c>
    </row>
    <row r="48" spans="1:13" ht="12.75">
      <c r="A48" s="1044" t="s">
        <v>439</v>
      </c>
      <c r="B48" s="1045" t="s">
        <v>439</v>
      </c>
      <c r="C48" s="1033">
        <v>10445</v>
      </c>
      <c r="D48" s="1033">
        <v>5405</v>
      </c>
      <c r="E48" s="270">
        <v>51.7472474868358</v>
      </c>
      <c r="F48" s="1033">
        <v>5040</v>
      </c>
      <c r="G48" s="270">
        <v>48.2527525131642</v>
      </c>
      <c r="H48" s="1033">
        <v>2298</v>
      </c>
      <c r="I48" s="270">
        <v>22.000957395883198</v>
      </c>
      <c r="J48" s="1033">
        <v>1041</v>
      </c>
      <c r="K48" s="270">
        <v>9.96649114408808</v>
      </c>
      <c r="L48" s="1033">
        <v>1701</v>
      </c>
      <c r="M48" s="271">
        <v>16.285303973192917</v>
      </c>
    </row>
    <row r="49" spans="1:13" ht="15" customHeight="1" thickBot="1">
      <c r="A49" s="1002" t="s">
        <v>424</v>
      </c>
      <c r="B49" s="1003" t="s">
        <v>424</v>
      </c>
      <c r="C49" s="1034">
        <v>212010</v>
      </c>
      <c r="D49" s="1034">
        <v>156304</v>
      </c>
      <c r="E49" s="274">
        <v>73.72482430074054</v>
      </c>
      <c r="F49" s="1034">
        <v>55706</v>
      </c>
      <c r="G49" s="274">
        <v>26.275175699259467</v>
      </c>
      <c r="H49" s="1034">
        <v>26448</v>
      </c>
      <c r="I49" s="273">
        <v>12.474883260223574</v>
      </c>
      <c r="J49" s="1034">
        <v>15573</v>
      </c>
      <c r="K49" s="274">
        <v>7.345408235460591</v>
      </c>
      <c r="L49" s="1034">
        <v>13685</v>
      </c>
      <c r="M49" s="275">
        <v>6.454884203575303</v>
      </c>
    </row>
    <row r="50" spans="1:13" ht="15.75" customHeight="1" thickTop="1">
      <c r="A50" s="1004" t="s">
        <v>442</v>
      </c>
      <c r="B50" s="1004"/>
      <c r="C50" s="1004"/>
      <c r="D50" s="1004"/>
      <c r="E50" s="1004"/>
      <c r="F50" s="1004"/>
      <c r="G50" s="1004"/>
      <c r="H50" s="1004"/>
      <c r="I50" s="1004"/>
      <c r="J50" s="1004"/>
      <c r="K50" s="1004"/>
      <c r="L50" s="1004"/>
      <c r="M50" s="1004"/>
    </row>
    <row r="51" spans="1:13" ht="12.75">
      <c r="A51" s="979"/>
      <c r="B51" s="979"/>
      <c r="C51" s="979"/>
      <c r="D51" s="979"/>
      <c r="E51" s="979"/>
      <c r="F51" s="979"/>
      <c r="G51" s="979"/>
      <c r="H51" s="979"/>
      <c r="I51" s="979"/>
      <c r="J51" s="979"/>
      <c r="K51" s="979"/>
      <c r="L51" s="979"/>
      <c r="M51" s="979"/>
    </row>
    <row r="52" spans="1:13" ht="12.75">
      <c r="A52" s="1001" t="s">
        <v>440</v>
      </c>
      <c r="B52" s="1001"/>
      <c r="C52" s="1001"/>
      <c r="D52" s="1001"/>
      <c r="E52" s="1001"/>
      <c r="F52" s="1001"/>
      <c r="G52" s="1001"/>
      <c r="H52" s="1001"/>
      <c r="I52" s="1001"/>
      <c r="J52" s="1001"/>
      <c r="K52" s="1001"/>
      <c r="L52" s="1001"/>
      <c r="M52" s="1001"/>
    </row>
  </sheetData>
  <sheetProtection/>
  <mergeCells count="56">
    <mergeCell ref="A32:B32"/>
    <mergeCell ref="A33:B33"/>
    <mergeCell ref="A34:B34"/>
    <mergeCell ref="A36:B36"/>
    <mergeCell ref="A35:B35"/>
    <mergeCell ref="A1:M1"/>
    <mergeCell ref="A2:B5"/>
    <mergeCell ref="C2:M2"/>
    <mergeCell ref="D3:G3"/>
    <mergeCell ref="D4:E5"/>
    <mergeCell ref="H4:M4"/>
    <mergeCell ref="A49:B49"/>
    <mergeCell ref="A50:M51"/>
    <mergeCell ref="A24:B24"/>
    <mergeCell ref="A48:B48"/>
    <mergeCell ref="A37:B37"/>
    <mergeCell ref="A38:B38"/>
    <mergeCell ref="A39:B39"/>
    <mergeCell ref="A40:B40"/>
    <mergeCell ref="A30:B30"/>
    <mergeCell ref="A31:B31"/>
    <mergeCell ref="A27:B27"/>
    <mergeCell ref="A28:B28"/>
    <mergeCell ref="A52:M52"/>
    <mergeCell ref="A47:B47"/>
    <mergeCell ref="A41:B41"/>
    <mergeCell ref="A42:B42"/>
    <mergeCell ref="A43:B43"/>
    <mergeCell ref="A44:B44"/>
    <mergeCell ref="A45:B45"/>
    <mergeCell ref="A46:B46"/>
    <mergeCell ref="A29:B29"/>
    <mergeCell ref="A17:B17"/>
    <mergeCell ref="A18:B18"/>
    <mergeCell ref="A19:B19"/>
    <mergeCell ref="A20:B20"/>
    <mergeCell ref="A21:B21"/>
    <mergeCell ref="A22:B22"/>
    <mergeCell ref="A23:B23"/>
    <mergeCell ref="A25:B25"/>
    <mergeCell ref="A26:B26"/>
    <mergeCell ref="A15:B15"/>
    <mergeCell ref="A11:B11"/>
    <mergeCell ref="J5:K5"/>
    <mergeCell ref="H5:I5"/>
    <mergeCell ref="F4:G5"/>
    <mergeCell ref="A16:B16"/>
    <mergeCell ref="L5:M5"/>
    <mergeCell ref="A7:B7"/>
    <mergeCell ref="A8:B8"/>
    <mergeCell ref="A9:B9"/>
    <mergeCell ref="A10:B10"/>
    <mergeCell ref="A6:B6"/>
    <mergeCell ref="A12:B12"/>
    <mergeCell ref="A13:B13"/>
    <mergeCell ref="A14:B14"/>
  </mergeCells>
  <printOptions/>
  <pageMargins left="0.7" right="0.7" top="0.787401575" bottom="0.7874015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A6"/>
    </sheetView>
  </sheetViews>
  <sheetFormatPr defaultColWidth="11.421875" defaultRowHeight="15"/>
  <cols>
    <col min="1" max="1" width="19.8515625" style="16" customWidth="1"/>
    <col min="2" max="16384" width="11.421875" style="16" customWidth="1"/>
  </cols>
  <sheetData>
    <row r="1" spans="1:7" ht="12.75" customHeight="1">
      <c r="A1" s="1168" t="s">
        <v>604</v>
      </c>
      <c r="B1" s="1168"/>
      <c r="C1" s="1168"/>
      <c r="D1" s="1168"/>
      <c r="E1" s="1168"/>
      <c r="F1" s="1169"/>
      <c r="G1" s="1169"/>
    </row>
    <row r="2" spans="1:7" ht="13.5" thickBot="1">
      <c r="A2" s="1170"/>
      <c r="B2" s="1170"/>
      <c r="C2" s="1170"/>
      <c r="D2" s="1170"/>
      <c r="E2" s="1170"/>
      <c r="F2" s="1171"/>
      <c r="G2" s="1171"/>
    </row>
    <row r="3" spans="1:7" ht="15.75" customHeight="1" thickTop="1">
      <c r="A3" s="1149" t="s">
        <v>315</v>
      </c>
      <c r="B3" s="1172" t="s">
        <v>316</v>
      </c>
      <c r="C3" s="1173"/>
      <c r="D3" s="1172" t="s">
        <v>317</v>
      </c>
      <c r="E3" s="1173"/>
      <c r="F3" s="1173" t="s">
        <v>584</v>
      </c>
      <c r="G3" s="1174"/>
    </row>
    <row r="4" spans="1:7" ht="15" customHeight="1">
      <c r="A4" s="1150"/>
      <c r="B4" s="1167" t="s">
        <v>249</v>
      </c>
      <c r="C4" s="1161" t="s">
        <v>204</v>
      </c>
      <c r="D4" s="1167" t="s">
        <v>249</v>
      </c>
      <c r="E4" s="1161" t="s">
        <v>204</v>
      </c>
      <c r="F4" s="1161" t="s">
        <v>249</v>
      </c>
      <c r="G4" s="1163" t="s">
        <v>204</v>
      </c>
    </row>
    <row r="5" spans="1:7" ht="12.75">
      <c r="A5" s="1150"/>
      <c r="B5" s="1129"/>
      <c r="C5" s="1162"/>
      <c r="D5" s="1129"/>
      <c r="E5" s="1162"/>
      <c r="F5" s="1162"/>
      <c r="G5" s="1164"/>
    </row>
    <row r="6" spans="1:7" ht="12.75">
      <c r="A6" s="1150"/>
      <c r="B6" s="1165" t="s">
        <v>211</v>
      </c>
      <c r="C6" s="1165"/>
      <c r="D6" s="1165"/>
      <c r="E6" s="1165"/>
      <c r="F6" s="1165"/>
      <c r="G6" s="1166"/>
    </row>
    <row r="7" spans="1:7" ht="12.75">
      <c r="A7" s="76" t="s">
        <v>80</v>
      </c>
      <c r="B7" s="368">
        <v>9.6</v>
      </c>
      <c r="C7" s="369">
        <v>7.2</v>
      </c>
      <c r="D7" s="369">
        <v>4.8</v>
      </c>
      <c r="E7" s="369">
        <v>5.5</v>
      </c>
      <c r="F7" s="369">
        <v>8</v>
      </c>
      <c r="G7" s="370">
        <v>5.8</v>
      </c>
    </row>
    <row r="8" spans="1:7" ht="12.75">
      <c r="A8" s="76" t="s">
        <v>586</v>
      </c>
      <c r="B8" s="371">
        <v>10</v>
      </c>
      <c r="C8" s="372">
        <v>7.9</v>
      </c>
      <c r="D8" s="372">
        <v>4.8</v>
      </c>
      <c r="E8" s="372">
        <v>5.4</v>
      </c>
      <c r="F8" s="372">
        <v>7.5</v>
      </c>
      <c r="G8" s="373">
        <v>5.8</v>
      </c>
    </row>
    <row r="9" spans="1:7" ht="12.75">
      <c r="A9" s="76" t="s">
        <v>587</v>
      </c>
      <c r="B9" s="374">
        <v>11.9</v>
      </c>
      <c r="C9" s="369">
        <v>8.7</v>
      </c>
      <c r="D9" s="369">
        <v>4.5</v>
      </c>
      <c r="E9" s="369">
        <v>5.2</v>
      </c>
      <c r="F9" s="369">
        <v>6.9</v>
      </c>
      <c r="G9" s="370">
        <v>5.7</v>
      </c>
    </row>
    <row r="10" spans="1:7" ht="12.75">
      <c r="A10" s="76" t="s">
        <v>588</v>
      </c>
      <c r="B10" s="375">
        <v>13</v>
      </c>
      <c r="C10" s="372">
        <v>9.9</v>
      </c>
      <c r="D10" s="372">
        <v>6.4</v>
      </c>
      <c r="E10" s="372">
        <v>4.9</v>
      </c>
      <c r="F10" s="369">
        <v>6</v>
      </c>
      <c r="G10" s="373">
        <v>5.1</v>
      </c>
    </row>
    <row r="11" spans="1:7" ht="12.75">
      <c r="A11" s="76" t="s">
        <v>589</v>
      </c>
      <c r="B11" s="374">
        <v>14.8</v>
      </c>
      <c r="C11" s="369">
        <v>11.4</v>
      </c>
      <c r="D11" s="369">
        <v>5</v>
      </c>
      <c r="E11" s="369">
        <v>5</v>
      </c>
      <c r="F11" s="369">
        <v>6</v>
      </c>
      <c r="G11" s="370">
        <v>4.8</v>
      </c>
    </row>
    <row r="12" spans="1:7" ht="12.75">
      <c r="A12" s="76" t="s">
        <v>590</v>
      </c>
      <c r="B12" s="375">
        <v>12.3</v>
      </c>
      <c r="C12" s="372">
        <v>8.2</v>
      </c>
      <c r="D12" s="372">
        <v>5.3</v>
      </c>
      <c r="E12" s="372">
        <v>4.5</v>
      </c>
      <c r="F12" s="372">
        <v>7.6</v>
      </c>
      <c r="G12" s="373">
        <v>6.4</v>
      </c>
    </row>
    <row r="13" spans="1:7" ht="12.75">
      <c r="A13" s="76" t="s">
        <v>581</v>
      </c>
      <c r="B13" s="374">
        <v>9.9</v>
      </c>
      <c r="C13" s="369">
        <v>5.4</v>
      </c>
      <c r="D13" s="369">
        <v>7.6</v>
      </c>
      <c r="E13" s="369">
        <v>5.8</v>
      </c>
      <c r="F13" s="369">
        <v>8.4</v>
      </c>
      <c r="G13" s="370">
        <v>7.8</v>
      </c>
    </row>
    <row r="14" spans="1:7" ht="12.75">
      <c r="A14" s="76" t="s">
        <v>582</v>
      </c>
      <c r="B14" s="375">
        <v>5.9</v>
      </c>
      <c r="C14" s="376">
        <v>3</v>
      </c>
      <c r="D14" s="372">
        <v>8.9</v>
      </c>
      <c r="E14" s="376">
        <v>7</v>
      </c>
      <c r="F14" s="372">
        <v>7.9</v>
      </c>
      <c r="G14" s="373">
        <v>9.4</v>
      </c>
    </row>
    <row r="15" spans="1:7" ht="13.5" thickBot="1">
      <c r="A15" s="76" t="s">
        <v>583</v>
      </c>
      <c r="B15" s="209">
        <v>5.803830528148578</v>
      </c>
      <c r="C15" s="381">
        <v>3.376181616583037</v>
      </c>
      <c r="D15" s="209">
        <v>6.0940220545560075</v>
      </c>
      <c r="E15" s="377">
        <v>8.6</v>
      </c>
      <c r="F15" s="377">
        <v>5.9</v>
      </c>
      <c r="G15" s="378">
        <v>9.4</v>
      </c>
    </row>
    <row r="16" spans="1:7" ht="14.25" thickBot="1" thickTop="1">
      <c r="A16" s="77" t="s">
        <v>79</v>
      </c>
      <c r="B16" s="214">
        <v>4.967248908296943</v>
      </c>
      <c r="C16" s="390">
        <v>3.1426067359459124</v>
      </c>
      <c r="D16" s="214">
        <v>6.11353711790393</v>
      </c>
      <c r="E16" s="379">
        <v>8.3</v>
      </c>
      <c r="F16" s="379">
        <v>7.259825327510917</v>
      </c>
      <c r="G16" s="380">
        <v>9.1</v>
      </c>
    </row>
    <row r="17" spans="1:5" ht="15.75" customHeight="1" thickTop="1">
      <c r="A17" s="979" t="s">
        <v>78</v>
      </c>
      <c r="B17" s="979"/>
      <c r="C17" s="979"/>
      <c r="D17" s="979"/>
      <c r="E17" s="979"/>
    </row>
    <row r="18" spans="1:5" ht="12.75">
      <c r="A18" s="979"/>
      <c r="B18" s="979"/>
      <c r="C18" s="979"/>
      <c r="D18" s="979"/>
      <c r="E18" s="979"/>
    </row>
    <row r="19" spans="1:5" ht="12.75">
      <c r="A19" s="979"/>
      <c r="B19" s="979"/>
      <c r="C19" s="979"/>
      <c r="D19" s="979"/>
      <c r="E19" s="979"/>
    </row>
    <row r="20" spans="1:7" ht="58.5" customHeight="1">
      <c r="A20" s="979" t="s">
        <v>81</v>
      </c>
      <c r="B20" s="979"/>
      <c r="C20" s="979"/>
      <c r="D20" s="979"/>
      <c r="E20" s="979"/>
      <c r="F20" s="979"/>
      <c r="G20" s="979"/>
    </row>
    <row r="21" spans="1:5" ht="15" customHeight="1">
      <c r="A21" s="1160" t="s">
        <v>313</v>
      </c>
      <c r="B21" s="1160"/>
      <c r="C21" s="1160"/>
      <c r="D21" s="1160"/>
      <c r="E21" s="1160"/>
    </row>
    <row r="22" spans="1:5" ht="12.75">
      <c r="A22" s="1160"/>
      <c r="B22" s="1160"/>
      <c r="C22" s="1160"/>
      <c r="D22" s="1160"/>
      <c r="E22" s="1160"/>
    </row>
  </sheetData>
  <sheetProtection/>
  <mergeCells count="15">
    <mergeCell ref="E4:E5"/>
    <mergeCell ref="A1:G2"/>
    <mergeCell ref="B3:C3"/>
    <mergeCell ref="D3:E3"/>
    <mergeCell ref="F3:G3"/>
    <mergeCell ref="A21:E22"/>
    <mergeCell ref="F4:F5"/>
    <mergeCell ref="G4:G5"/>
    <mergeCell ref="A3:A6"/>
    <mergeCell ref="B6:G6"/>
    <mergeCell ref="A17:E19"/>
    <mergeCell ref="A20:G20"/>
    <mergeCell ref="B4:B5"/>
    <mergeCell ref="C4:C5"/>
    <mergeCell ref="D4: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37"/>
  <sheetViews>
    <sheetView zoomScalePageLayoutView="0" workbookViewId="0" topLeftCell="A1">
      <selection activeCell="A3" sqref="A3:A5"/>
    </sheetView>
  </sheetViews>
  <sheetFormatPr defaultColWidth="11.421875" defaultRowHeight="15"/>
  <cols>
    <col min="1" max="1" width="8.28125" style="0" customWidth="1"/>
    <col min="2" max="2" width="9.28125" style="0" customWidth="1"/>
    <col min="3" max="3" width="10.57421875" style="0" customWidth="1"/>
    <col min="4" max="4" width="7.57421875" style="0" customWidth="1"/>
    <col min="5" max="5" width="5.7109375" style="0" customWidth="1"/>
    <col min="6" max="6" width="6.7109375" style="0" customWidth="1"/>
    <col min="7" max="8" width="5.7109375" style="0" customWidth="1"/>
    <col min="9" max="9" width="8.28125" style="0" customWidth="1"/>
    <col min="10" max="11" width="5.7109375" style="0" customWidth="1"/>
    <col min="12" max="12" width="6.00390625" style="0" customWidth="1"/>
    <col min="13" max="14" width="5.7109375" style="0" customWidth="1"/>
    <col min="15" max="15" width="8.57421875" style="0" customWidth="1"/>
    <col min="16" max="16" width="5.7109375" style="0" customWidth="1"/>
  </cols>
  <sheetData>
    <row r="1" spans="1:16" ht="14.25">
      <c r="A1" s="1146" t="s">
        <v>605</v>
      </c>
      <c r="B1" s="1146"/>
      <c r="C1" s="1146"/>
      <c r="D1" s="1146"/>
      <c r="E1" s="1146"/>
      <c r="F1" s="1146"/>
      <c r="G1" s="1146"/>
      <c r="H1" s="1146"/>
      <c r="I1" s="1146"/>
      <c r="J1" s="1146"/>
      <c r="K1" s="1146"/>
      <c r="L1" s="1146"/>
      <c r="M1" s="1146"/>
      <c r="N1" s="1146"/>
      <c r="O1" s="1146"/>
      <c r="P1" s="1146"/>
    </row>
    <row r="2" spans="1:16" ht="15.75" customHeight="1" thickBot="1">
      <c r="A2" s="1148"/>
      <c r="B2" s="1148"/>
      <c r="C2" s="1148"/>
      <c r="D2" s="1148"/>
      <c r="E2" s="1148"/>
      <c r="F2" s="1148"/>
      <c r="G2" s="1148"/>
      <c r="H2" s="1148"/>
      <c r="I2" s="1148"/>
      <c r="J2" s="1148"/>
      <c r="K2" s="1148"/>
      <c r="L2" s="1148"/>
      <c r="M2" s="1148"/>
      <c r="N2" s="1148"/>
      <c r="O2" s="1148"/>
      <c r="P2" s="1148"/>
    </row>
    <row r="3" spans="1:16" ht="15.75" customHeight="1" thickTop="1">
      <c r="A3" s="1187" t="s">
        <v>314</v>
      </c>
      <c r="B3" s="1189" t="s">
        <v>295</v>
      </c>
      <c r="C3" s="1182" t="s">
        <v>576</v>
      </c>
      <c r="D3" s="1184" t="s">
        <v>585</v>
      </c>
      <c r="E3" s="1156"/>
      <c r="F3" s="1175" t="s">
        <v>297</v>
      </c>
      <c r="G3" s="1175"/>
      <c r="H3" s="1180"/>
      <c r="I3" s="1175" t="s">
        <v>298</v>
      </c>
      <c r="J3" s="1175"/>
      <c r="K3" s="1180"/>
      <c r="L3" s="1175" t="s">
        <v>299</v>
      </c>
      <c r="M3" s="1175"/>
      <c r="N3" s="1180"/>
      <c r="O3" s="1175" t="s">
        <v>300</v>
      </c>
      <c r="P3" s="1176"/>
    </row>
    <row r="4" spans="1:16" ht="36" customHeight="1">
      <c r="A4" s="1188"/>
      <c r="B4" s="1190"/>
      <c r="C4" s="1183"/>
      <c r="D4" s="1185"/>
      <c r="E4" s="1186"/>
      <c r="F4" s="1181"/>
      <c r="G4" s="1181"/>
      <c r="H4" s="1181"/>
      <c r="I4" s="1181"/>
      <c r="J4" s="1181"/>
      <c r="K4" s="1181"/>
      <c r="L4" s="1177" t="s">
        <v>210</v>
      </c>
      <c r="M4" s="1177"/>
      <c r="N4" s="1181"/>
      <c r="O4" s="1177" t="s">
        <v>210</v>
      </c>
      <c r="P4" s="1178"/>
    </row>
    <row r="5" spans="1:16" ht="14.25">
      <c r="A5" s="1188"/>
      <c r="B5" s="1190"/>
      <c r="C5" s="199" t="s">
        <v>210</v>
      </c>
      <c r="D5" s="186" t="s">
        <v>210</v>
      </c>
      <c r="E5" s="186" t="s">
        <v>577</v>
      </c>
      <c r="F5" s="71" t="s">
        <v>210</v>
      </c>
      <c r="G5" s="186" t="s">
        <v>577</v>
      </c>
      <c r="H5" s="186" t="s">
        <v>578</v>
      </c>
      <c r="I5" s="71" t="s">
        <v>210</v>
      </c>
      <c r="J5" s="186" t="s">
        <v>577</v>
      </c>
      <c r="K5" s="186" t="s">
        <v>578</v>
      </c>
      <c r="L5" s="71" t="s">
        <v>210</v>
      </c>
      <c r="M5" s="186" t="s">
        <v>577</v>
      </c>
      <c r="N5" s="186" t="s">
        <v>578</v>
      </c>
      <c r="O5" s="71" t="s">
        <v>210</v>
      </c>
      <c r="P5" s="74" t="s">
        <v>577</v>
      </c>
    </row>
    <row r="6" spans="1:17" ht="14.25">
      <c r="A6" s="1179" t="s">
        <v>301</v>
      </c>
      <c r="B6" s="72" t="s">
        <v>302</v>
      </c>
      <c r="C6" s="1017">
        <v>62273</v>
      </c>
      <c r="D6" s="1017">
        <v>57609</v>
      </c>
      <c r="E6" s="381">
        <v>92.51039776468131</v>
      </c>
      <c r="F6" s="1017">
        <v>49859</v>
      </c>
      <c r="G6" s="381">
        <v>80.06519679475856</v>
      </c>
      <c r="H6" s="383">
        <v>86.547240882501</v>
      </c>
      <c r="I6" s="1017">
        <v>3559</v>
      </c>
      <c r="J6" s="381">
        <v>5.715157451865174</v>
      </c>
      <c r="K6" s="383">
        <v>6.177854154732768</v>
      </c>
      <c r="L6" s="1017">
        <v>4191</v>
      </c>
      <c r="M6" s="381">
        <v>6.7300435180575855</v>
      </c>
      <c r="N6" s="383">
        <v>7.274904962766235</v>
      </c>
      <c r="O6" s="1017">
        <v>4664</v>
      </c>
      <c r="P6" s="385">
        <v>7.489602235318678</v>
      </c>
      <c r="Q6" s="198"/>
    </row>
    <row r="7" spans="1:16" ht="14.25">
      <c r="A7" s="1179"/>
      <c r="B7" s="72" t="s">
        <v>303</v>
      </c>
      <c r="C7" s="1017">
        <v>57360</v>
      </c>
      <c r="D7" s="1017">
        <v>55044</v>
      </c>
      <c r="E7" s="381">
        <v>95.96234309623432</v>
      </c>
      <c r="F7" s="1017">
        <v>47631</v>
      </c>
      <c r="G7" s="381">
        <v>83.0387029288703</v>
      </c>
      <c r="H7" s="383">
        <v>86.53259210813168</v>
      </c>
      <c r="I7" s="1017">
        <v>5055</v>
      </c>
      <c r="J7" s="381">
        <v>8.812761506276152</v>
      </c>
      <c r="K7" s="383">
        <v>9.1835622411162</v>
      </c>
      <c r="L7" s="1017">
        <v>2358</v>
      </c>
      <c r="M7" s="381">
        <v>4.110878661087866</v>
      </c>
      <c r="N7" s="383">
        <v>4.283845650752125</v>
      </c>
      <c r="O7" s="1017">
        <v>2316</v>
      </c>
      <c r="P7" s="385">
        <v>4.037656903765691</v>
      </c>
    </row>
    <row r="8" spans="1:16" ht="14.25">
      <c r="A8" s="1179"/>
      <c r="B8" s="72" t="s">
        <v>229</v>
      </c>
      <c r="C8" s="1017">
        <v>119633</v>
      </c>
      <c r="D8" s="1017">
        <v>112653</v>
      </c>
      <c r="E8" s="381">
        <v>94.16548945525064</v>
      </c>
      <c r="F8" s="1017">
        <v>97490</v>
      </c>
      <c r="G8" s="381">
        <v>81.49089298103365</v>
      </c>
      <c r="H8" s="386">
        <v>86.540083264538</v>
      </c>
      <c r="I8" s="1017">
        <v>8614</v>
      </c>
      <c r="J8" s="381">
        <v>7.200354417259453</v>
      </c>
      <c r="K8" s="386">
        <v>7.646489662947281</v>
      </c>
      <c r="L8" s="1017">
        <v>6549</v>
      </c>
      <c r="M8" s="381">
        <v>5.474242056957528</v>
      </c>
      <c r="N8" s="386">
        <v>5.813427072514713</v>
      </c>
      <c r="O8" s="1017">
        <v>6980</v>
      </c>
      <c r="P8" s="385">
        <v>5.834510544749358</v>
      </c>
    </row>
    <row r="9" spans="1:16" ht="14.25">
      <c r="A9" s="1179" t="s">
        <v>304</v>
      </c>
      <c r="B9" s="72" t="s">
        <v>302</v>
      </c>
      <c r="C9" s="1017">
        <v>59986</v>
      </c>
      <c r="D9" s="1017">
        <v>55574</v>
      </c>
      <c r="E9" s="381">
        <v>92.64495048844731</v>
      </c>
      <c r="F9" s="1017">
        <v>47693</v>
      </c>
      <c r="G9" s="381">
        <v>79.50688493981929</v>
      </c>
      <c r="H9" s="383">
        <v>85.81890812250333</v>
      </c>
      <c r="I9" s="1017">
        <v>3789</v>
      </c>
      <c r="J9" s="381">
        <v>6.31647384389691</v>
      </c>
      <c r="K9" s="383">
        <v>6.817936445100227</v>
      </c>
      <c r="L9" s="1017">
        <v>4092</v>
      </c>
      <c r="M9" s="381">
        <v>6.821591704731104</v>
      </c>
      <c r="N9" s="383">
        <v>7.363155432396444</v>
      </c>
      <c r="O9" s="1017">
        <v>4412</v>
      </c>
      <c r="P9" s="385">
        <v>7.3550495115526955</v>
      </c>
    </row>
    <row r="10" spans="1:16" ht="14.25">
      <c r="A10" s="1179"/>
      <c r="B10" s="72" t="s">
        <v>303</v>
      </c>
      <c r="C10" s="1017">
        <v>55408</v>
      </c>
      <c r="D10" s="1017">
        <v>53116</v>
      </c>
      <c r="E10" s="381">
        <v>95.863413225527</v>
      </c>
      <c r="F10" s="1017">
        <v>45657</v>
      </c>
      <c r="G10" s="381">
        <v>82.40145827317355</v>
      </c>
      <c r="H10" s="383">
        <v>85.95715038783041</v>
      </c>
      <c r="I10" s="1017">
        <v>5278</v>
      </c>
      <c r="J10" s="381">
        <v>9.525700259890268</v>
      </c>
      <c r="K10" s="383">
        <v>9.936742224565103</v>
      </c>
      <c r="L10" s="1017">
        <v>2181</v>
      </c>
      <c r="M10" s="381">
        <v>3.9362546924631823</v>
      </c>
      <c r="N10" s="383">
        <v>4.106107387604489</v>
      </c>
      <c r="O10" s="1017">
        <v>2292</v>
      </c>
      <c r="P10" s="385">
        <v>4.136586774473</v>
      </c>
    </row>
    <row r="11" spans="1:16" ht="14.25">
      <c r="A11" s="1179"/>
      <c r="B11" s="72" t="s">
        <v>229</v>
      </c>
      <c r="C11" s="1017">
        <v>115394</v>
      </c>
      <c r="D11" s="1017">
        <v>108690</v>
      </c>
      <c r="E11" s="381">
        <v>94.19033918574623</v>
      </c>
      <c r="F11" s="1017">
        <v>93350</v>
      </c>
      <c r="G11" s="381">
        <v>80.89675373069657</v>
      </c>
      <c r="H11" s="386">
        <v>85.886466096237</v>
      </c>
      <c r="I11" s="1017">
        <v>9067</v>
      </c>
      <c r="J11" s="381">
        <v>7.8574275958888675</v>
      </c>
      <c r="K11" s="386">
        <v>8.342073787836968</v>
      </c>
      <c r="L11" s="1017">
        <v>6273</v>
      </c>
      <c r="M11" s="381">
        <v>5.436157859160788</v>
      </c>
      <c r="N11" s="386">
        <v>5.771460115926028</v>
      </c>
      <c r="O11" s="1017">
        <v>6704</v>
      </c>
      <c r="P11" s="385">
        <v>5.809660814253774</v>
      </c>
    </row>
    <row r="12" spans="1:16" ht="14.25">
      <c r="A12" s="1179" t="s">
        <v>305</v>
      </c>
      <c r="B12" s="72" t="s">
        <v>302</v>
      </c>
      <c r="C12" s="1017">
        <v>60838</v>
      </c>
      <c r="D12" s="1017">
        <v>56500</v>
      </c>
      <c r="E12" s="381">
        <v>92.86958808639338</v>
      </c>
      <c r="F12" s="1017">
        <v>48217</v>
      </c>
      <c r="G12" s="381">
        <v>79.25474210197574</v>
      </c>
      <c r="H12" s="383">
        <v>85.33982300884956</v>
      </c>
      <c r="I12" s="1017">
        <v>4264</v>
      </c>
      <c r="J12" s="381">
        <v>7.008777408856306</v>
      </c>
      <c r="K12" s="383">
        <v>7.546902654867256</v>
      </c>
      <c r="L12" s="1017">
        <v>4019</v>
      </c>
      <c r="M12" s="381">
        <v>6.606068575561327</v>
      </c>
      <c r="N12" s="383">
        <v>7.113274336283186</v>
      </c>
      <c r="O12" s="1017">
        <v>4338</v>
      </c>
      <c r="P12" s="385">
        <v>7.130411913606627</v>
      </c>
    </row>
    <row r="13" spans="1:16" ht="14.25">
      <c r="A13" s="1179"/>
      <c r="B13" s="72" t="s">
        <v>303</v>
      </c>
      <c r="C13" s="1017">
        <v>56967</v>
      </c>
      <c r="D13" s="1017">
        <v>54640</v>
      </c>
      <c r="E13" s="381">
        <v>95.91517896325942</v>
      </c>
      <c r="F13" s="1017">
        <v>46530</v>
      </c>
      <c r="G13" s="381">
        <v>81.67886671230713</v>
      </c>
      <c r="H13" s="383">
        <v>85.15739385065886</v>
      </c>
      <c r="I13" s="1017">
        <v>5981</v>
      </c>
      <c r="J13" s="381">
        <v>10.499060859796023</v>
      </c>
      <c r="K13" s="383">
        <v>10.94619326500732</v>
      </c>
      <c r="L13" s="1017">
        <v>2129</v>
      </c>
      <c r="M13" s="381">
        <v>3.7372513911562835</v>
      </c>
      <c r="N13" s="383">
        <v>3.896412884333821</v>
      </c>
      <c r="O13" s="1017">
        <v>2327</v>
      </c>
      <c r="P13" s="385">
        <v>4.0848210367405695</v>
      </c>
    </row>
    <row r="14" spans="1:16" ht="14.25">
      <c r="A14" s="1179"/>
      <c r="B14" s="72" t="s">
        <v>229</v>
      </c>
      <c r="C14" s="1017">
        <v>117805</v>
      </c>
      <c r="D14" s="1017">
        <v>111140</v>
      </c>
      <c r="E14" s="381">
        <v>94.34234540129876</v>
      </c>
      <c r="F14" s="1017">
        <v>94747</v>
      </c>
      <c r="G14" s="381">
        <v>80.42697678366793</v>
      </c>
      <c r="H14" s="386">
        <v>85.25013496490912</v>
      </c>
      <c r="I14" s="1017">
        <v>10245</v>
      </c>
      <c r="J14" s="381">
        <v>8.696574848266202</v>
      </c>
      <c r="K14" s="386">
        <v>9.218103293143782</v>
      </c>
      <c r="L14" s="1017">
        <v>6148</v>
      </c>
      <c r="M14" s="381">
        <v>5.218793769364629</v>
      </c>
      <c r="N14" s="386">
        <v>5.5317617419470935</v>
      </c>
      <c r="O14" s="1017">
        <v>6665</v>
      </c>
      <c r="P14" s="385">
        <v>5.657654598701243</v>
      </c>
    </row>
    <row r="15" spans="1:16" ht="14.25">
      <c r="A15" s="1179" t="s">
        <v>306</v>
      </c>
      <c r="B15" s="72" t="s">
        <v>302</v>
      </c>
      <c r="C15" s="1017">
        <v>63028</v>
      </c>
      <c r="D15" s="1017">
        <v>58979</v>
      </c>
      <c r="E15" s="381">
        <v>93.5758710414419</v>
      </c>
      <c r="F15" s="1017">
        <v>50161</v>
      </c>
      <c r="G15" s="381">
        <v>79.58526369232722</v>
      </c>
      <c r="H15" s="383">
        <v>85.04891571576324</v>
      </c>
      <c r="I15" s="1017">
        <v>4970</v>
      </c>
      <c r="J15" s="381">
        <v>7.885384273656153</v>
      </c>
      <c r="K15" s="383">
        <v>8.426728157479781</v>
      </c>
      <c r="L15" s="1017">
        <v>3848</v>
      </c>
      <c r="M15" s="381">
        <v>6.105223075458526</v>
      </c>
      <c r="N15" s="383">
        <v>6.524356126756982</v>
      </c>
      <c r="O15" s="1017">
        <v>4049</v>
      </c>
      <c r="P15" s="385">
        <v>6.424128958558101</v>
      </c>
    </row>
    <row r="16" spans="1:16" ht="14.25">
      <c r="A16" s="1179"/>
      <c r="B16" s="72" t="s">
        <v>303</v>
      </c>
      <c r="C16" s="1017">
        <v>59248</v>
      </c>
      <c r="D16" s="1017">
        <v>57058</v>
      </c>
      <c r="E16" s="381">
        <v>96.30367269781259</v>
      </c>
      <c r="F16" s="1017">
        <v>47837</v>
      </c>
      <c r="G16" s="381">
        <v>80.74027815284904</v>
      </c>
      <c r="H16" s="383">
        <v>83.83925128816291</v>
      </c>
      <c r="I16" s="1017">
        <v>7078</v>
      </c>
      <c r="J16" s="381">
        <v>11.946394815014854</v>
      </c>
      <c r="K16" s="383">
        <v>12.40492130814259</v>
      </c>
      <c r="L16" s="1017">
        <v>2143</v>
      </c>
      <c r="M16" s="381">
        <v>3.6169997299486902</v>
      </c>
      <c r="N16" s="383">
        <v>3.7558274036944868</v>
      </c>
      <c r="O16" s="1017">
        <v>2190</v>
      </c>
      <c r="P16" s="385">
        <v>3.6963273021874152</v>
      </c>
    </row>
    <row r="17" spans="1:16" ht="14.25">
      <c r="A17" s="1179"/>
      <c r="B17" s="72" t="s">
        <v>229</v>
      </c>
      <c r="C17" s="1017">
        <v>122276</v>
      </c>
      <c r="D17" s="1017">
        <v>116037</v>
      </c>
      <c r="E17" s="381">
        <v>94.89760868854069</v>
      </c>
      <c r="F17" s="1017">
        <v>97998</v>
      </c>
      <c r="G17" s="381">
        <v>80.14491805423796</v>
      </c>
      <c r="H17" s="386">
        <v>84.45409653817318</v>
      </c>
      <c r="I17" s="1017">
        <v>12048</v>
      </c>
      <c r="J17" s="381">
        <v>9.853119173018417</v>
      </c>
      <c r="K17" s="386">
        <v>10.382895111042167</v>
      </c>
      <c r="L17" s="1017">
        <v>5991</v>
      </c>
      <c r="M17" s="381">
        <v>4.8995714612843075</v>
      </c>
      <c r="N17" s="386">
        <v>5.163008350784663</v>
      </c>
      <c r="O17" s="1017">
        <v>6239</v>
      </c>
      <c r="P17" s="385">
        <v>5.102391311459321</v>
      </c>
    </row>
    <row r="18" spans="1:16" ht="14.25">
      <c r="A18" s="1179" t="s">
        <v>307</v>
      </c>
      <c r="B18" s="72" t="s">
        <v>302</v>
      </c>
      <c r="C18" s="1017">
        <v>60909</v>
      </c>
      <c r="D18" s="1017">
        <v>57214</v>
      </c>
      <c r="E18" s="381">
        <v>93.93357303518364</v>
      </c>
      <c r="F18" s="1017">
        <v>47846</v>
      </c>
      <c r="G18" s="381">
        <v>78.55325157201727</v>
      </c>
      <c r="H18" s="383">
        <v>83.62638515048765</v>
      </c>
      <c r="I18" s="1017">
        <v>5581</v>
      </c>
      <c r="J18" s="381">
        <v>9.162849496790294</v>
      </c>
      <c r="K18" s="383">
        <v>9.754605516132415</v>
      </c>
      <c r="L18" s="1017">
        <v>3787</v>
      </c>
      <c r="M18" s="381">
        <v>6.21747196637607</v>
      </c>
      <c r="N18" s="383">
        <v>6.6190093333799425</v>
      </c>
      <c r="O18" s="1017">
        <v>3695</v>
      </c>
      <c r="P18" s="385">
        <v>6.066426964816365</v>
      </c>
    </row>
    <row r="19" spans="1:16" ht="14.25">
      <c r="A19" s="1179"/>
      <c r="B19" s="72" t="s">
        <v>303</v>
      </c>
      <c r="C19" s="1017">
        <v>56856</v>
      </c>
      <c r="D19" s="1017">
        <v>54921</v>
      </c>
      <c r="E19" s="381">
        <v>96.59666525960321</v>
      </c>
      <c r="F19" s="1017">
        <v>45079</v>
      </c>
      <c r="G19" s="381">
        <v>79.28626706064443</v>
      </c>
      <c r="H19" s="383">
        <v>82.07971449900766</v>
      </c>
      <c r="I19" s="1017">
        <v>7795</v>
      </c>
      <c r="J19" s="381">
        <v>13.710074574363304</v>
      </c>
      <c r="K19" s="383">
        <v>14.193113745197646</v>
      </c>
      <c r="L19" s="1017">
        <v>2047</v>
      </c>
      <c r="M19" s="381">
        <v>3.6003236245954695</v>
      </c>
      <c r="N19" s="383">
        <v>3.727171755794687</v>
      </c>
      <c r="O19" s="1017">
        <v>1935</v>
      </c>
      <c r="P19" s="385">
        <v>3.403334740396792</v>
      </c>
    </row>
    <row r="20" spans="1:16" ht="14.25">
      <c r="A20" s="1179"/>
      <c r="B20" s="72" t="s">
        <v>229</v>
      </c>
      <c r="C20" s="1017">
        <v>117765</v>
      </c>
      <c r="D20" s="1017">
        <v>112135</v>
      </c>
      <c r="E20" s="381">
        <v>95.21929265910924</v>
      </c>
      <c r="F20" s="1017">
        <v>92925</v>
      </c>
      <c r="G20" s="381">
        <v>78.90714558654949</v>
      </c>
      <c r="H20" s="386">
        <v>82.86886342355196</v>
      </c>
      <c r="I20" s="1017">
        <v>13376</v>
      </c>
      <c r="J20" s="381">
        <v>11.358213391075447</v>
      </c>
      <c r="K20" s="386">
        <v>11.928479065412226</v>
      </c>
      <c r="L20" s="1017">
        <v>5834</v>
      </c>
      <c r="M20" s="381">
        <v>4.953933681484312</v>
      </c>
      <c r="N20" s="386">
        <v>5.202657511035805</v>
      </c>
      <c r="O20" s="1017">
        <v>5630</v>
      </c>
      <c r="P20" s="385">
        <v>4.780707340890757</v>
      </c>
    </row>
    <row r="21" spans="1:16" ht="14.25">
      <c r="A21" s="1179" t="s">
        <v>308</v>
      </c>
      <c r="B21" s="72" t="s">
        <v>302</v>
      </c>
      <c r="C21" s="1017">
        <v>61098</v>
      </c>
      <c r="D21" s="1017">
        <v>56172</v>
      </c>
      <c r="E21" s="381">
        <v>91.93754296376314</v>
      </c>
      <c r="F21" s="1017">
        <v>48782</v>
      </c>
      <c r="G21" s="381">
        <v>79.84222069462176</v>
      </c>
      <c r="H21" s="383">
        <v>86.84397920672221</v>
      </c>
      <c r="I21" s="1017">
        <v>3965</v>
      </c>
      <c r="J21" s="381">
        <v>6.489574126812661</v>
      </c>
      <c r="K21" s="383">
        <v>7.05867692088585</v>
      </c>
      <c r="L21" s="1017">
        <v>3425</v>
      </c>
      <c r="M21" s="381">
        <v>5.605748142328718</v>
      </c>
      <c r="N21" s="383">
        <v>6.097343872391939</v>
      </c>
      <c r="O21" s="1017">
        <v>4926</v>
      </c>
      <c r="P21" s="385">
        <v>8.062457036236866</v>
      </c>
    </row>
    <row r="22" spans="1:16" ht="14.25">
      <c r="A22" s="1179"/>
      <c r="B22" s="72" t="s">
        <v>303</v>
      </c>
      <c r="C22" s="1017">
        <v>56786</v>
      </c>
      <c r="D22" s="1017">
        <v>54152</v>
      </c>
      <c r="E22" s="381">
        <v>95.36153277216215</v>
      </c>
      <c r="F22" s="1017">
        <v>46573</v>
      </c>
      <c r="G22" s="381">
        <v>82.01493325819744</v>
      </c>
      <c r="H22" s="383">
        <v>86.0042103708081</v>
      </c>
      <c r="I22" s="1017">
        <v>5693</v>
      </c>
      <c r="J22" s="381">
        <v>10.02535836297679</v>
      </c>
      <c r="K22" s="383">
        <v>10.513000443196926</v>
      </c>
      <c r="L22" s="1017">
        <v>1886</v>
      </c>
      <c r="M22" s="381">
        <v>3.32124115098792</v>
      </c>
      <c r="N22" s="383">
        <v>3.482789185994977</v>
      </c>
      <c r="O22" s="1017">
        <v>2634</v>
      </c>
      <c r="P22" s="385">
        <v>4.638467227837848</v>
      </c>
    </row>
    <row r="23" spans="1:16" ht="14.25">
      <c r="A23" s="1179"/>
      <c r="B23" s="72" t="s">
        <v>229</v>
      </c>
      <c r="C23" s="1017">
        <v>117884</v>
      </c>
      <c r="D23" s="1017">
        <v>110324</v>
      </c>
      <c r="E23" s="381">
        <v>93.58691595127414</v>
      </c>
      <c r="F23" s="1017">
        <v>95355</v>
      </c>
      <c r="G23" s="381">
        <v>80.88883987648875</v>
      </c>
      <c r="H23" s="386">
        <v>86.43178274899387</v>
      </c>
      <c r="I23" s="1017">
        <v>9658</v>
      </c>
      <c r="J23" s="381">
        <v>8.192799701401379</v>
      </c>
      <c r="K23" s="386">
        <v>8.754214858054457</v>
      </c>
      <c r="L23" s="1017">
        <v>5311</v>
      </c>
      <c r="M23" s="381">
        <v>4.505276373384005</v>
      </c>
      <c r="N23" s="386">
        <v>4.81400239295167</v>
      </c>
      <c r="O23" s="1017">
        <v>7560</v>
      </c>
      <c r="P23" s="385">
        <v>6.413084048725866</v>
      </c>
    </row>
    <row r="24" spans="1:16" ht="14.25">
      <c r="A24" s="1179" t="s">
        <v>309</v>
      </c>
      <c r="B24" s="72" t="s">
        <v>302</v>
      </c>
      <c r="C24" s="1017">
        <v>61156</v>
      </c>
      <c r="D24" s="1017">
        <v>55294</v>
      </c>
      <c r="E24" s="381">
        <v>90.41467721891556</v>
      </c>
      <c r="F24" s="1017">
        <v>48282</v>
      </c>
      <c r="G24" s="381">
        <v>78.94891752240173</v>
      </c>
      <c r="H24" s="383">
        <v>87.31869642275835</v>
      </c>
      <c r="I24" s="1017">
        <v>2558</v>
      </c>
      <c r="J24" s="381">
        <v>4.1827457649290345</v>
      </c>
      <c r="K24" s="383">
        <v>4.626180055702246</v>
      </c>
      <c r="L24" s="1017">
        <v>4454</v>
      </c>
      <c r="M24" s="381">
        <v>7.283013931584799</v>
      </c>
      <c r="N24" s="383">
        <v>8.055123521539407</v>
      </c>
      <c r="O24" s="1017">
        <v>5862</v>
      </c>
      <c r="P24" s="385">
        <v>9.585322781084441</v>
      </c>
    </row>
    <row r="25" spans="1:16" ht="14.25">
      <c r="A25" s="1179"/>
      <c r="B25" s="72" t="s">
        <v>303</v>
      </c>
      <c r="C25" s="1017">
        <v>55792</v>
      </c>
      <c r="D25" s="1017">
        <v>52548</v>
      </c>
      <c r="E25" s="381">
        <v>94.18554631488385</v>
      </c>
      <c r="F25" s="1017">
        <v>46412</v>
      </c>
      <c r="G25" s="381">
        <v>83.18755377114998</v>
      </c>
      <c r="H25" s="383">
        <v>88.32305701453909</v>
      </c>
      <c r="I25" s="1017">
        <v>3768</v>
      </c>
      <c r="J25" s="381">
        <v>6.753656438199025</v>
      </c>
      <c r="K25" s="383">
        <v>7.170586891984472</v>
      </c>
      <c r="L25" s="1017">
        <v>2368</v>
      </c>
      <c r="M25" s="381">
        <v>4.244336105534844</v>
      </c>
      <c r="N25" s="383">
        <v>4.506356093476441</v>
      </c>
      <c r="O25" s="1017">
        <v>3244</v>
      </c>
      <c r="P25" s="385">
        <v>5.8144536851161455</v>
      </c>
    </row>
    <row r="26" spans="1:16" ht="14.25">
      <c r="A26" s="1179"/>
      <c r="B26" s="72" t="s">
        <v>229</v>
      </c>
      <c r="C26" s="1017">
        <v>116948</v>
      </c>
      <c r="D26" s="1017">
        <v>107842</v>
      </c>
      <c r="E26" s="381">
        <v>92.21363340972056</v>
      </c>
      <c r="F26" s="1017">
        <v>94694</v>
      </c>
      <c r="G26" s="381">
        <v>80.9710298594247</v>
      </c>
      <c r="H26" s="386">
        <v>87.80808961258137</v>
      </c>
      <c r="I26" s="1017">
        <v>6326</v>
      </c>
      <c r="J26" s="381">
        <v>5.4092417142661695</v>
      </c>
      <c r="K26" s="386">
        <v>5.865989132249031</v>
      </c>
      <c r="L26" s="1017">
        <v>6822</v>
      </c>
      <c r="M26" s="381">
        <v>5.833361836029689</v>
      </c>
      <c r="N26" s="386">
        <v>6.3259212551696</v>
      </c>
      <c r="O26" s="1017">
        <v>9106</v>
      </c>
      <c r="P26" s="385">
        <v>7.786366590279441</v>
      </c>
    </row>
    <row r="27" spans="1:16" ht="14.25">
      <c r="A27" s="1179" t="s">
        <v>310</v>
      </c>
      <c r="B27" s="72" t="s">
        <v>302</v>
      </c>
      <c r="C27" s="1017">
        <v>59646</v>
      </c>
      <c r="D27" s="1017">
        <v>52829</v>
      </c>
      <c r="E27" s="381">
        <v>88.57090165308654</v>
      </c>
      <c r="F27" s="1017">
        <v>46370</v>
      </c>
      <c r="G27" s="381">
        <v>77.74201119940986</v>
      </c>
      <c r="H27" s="383">
        <v>87.77376062389976</v>
      </c>
      <c r="I27" s="1017">
        <v>1341</v>
      </c>
      <c r="J27" s="381">
        <v>2.2482647620963685</v>
      </c>
      <c r="K27" s="383">
        <v>2.5383785420886253</v>
      </c>
      <c r="L27" s="1017">
        <v>5118</v>
      </c>
      <c r="M27" s="381">
        <v>8.580625691580323</v>
      </c>
      <c r="N27" s="383">
        <v>9.687860834011621</v>
      </c>
      <c r="O27" s="1017">
        <v>6817</v>
      </c>
      <c r="P27" s="385">
        <v>11.429098346913456</v>
      </c>
    </row>
    <row r="28" spans="1:16" ht="14.25">
      <c r="A28" s="1179"/>
      <c r="B28" s="72" t="s">
        <v>303</v>
      </c>
      <c r="C28" s="1017">
        <v>54581</v>
      </c>
      <c r="D28" s="1017">
        <v>50607</v>
      </c>
      <c r="E28" s="381">
        <v>92.71907806745936</v>
      </c>
      <c r="F28" s="1017">
        <v>45585</v>
      </c>
      <c r="G28" s="381">
        <v>83.51807405507411</v>
      </c>
      <c r="H28" s="383">
        <v>90.07647163435888</v>
      </c>
      <c r="I28" s="1017">
        <v>2101</v>
      </c>
      <c r="J28" s="381">
        <v>3.8493248566350924</v>
      </c>
      <c r="K28" s="383">
        <v>4.1515995810856205</v>
      </c>
      <c r="L28" s="1017">
        <v>2921</v>
      </c>
      <c r="M28" s="381">
        <v>5.351679155750169</v>
      </c>
      <c r="N28" s="383">
        <v>5.771928784555496</v>
      </c>
      <c r="O28" s="1017">
        <v>3974</v>
      </c>
      <c r="P28" s="385">
        <v>7.280921932540628</v>
      </c>
    </row>
    <row r="29" spans="1:16" ht="14.25">
      <c r="A29" s="1179"/>
      <c r="B29" s="72" t="s">
        <v>229</v>
      </c>
      <c r="C29" s="1017">
        <v>114227</v>
      </c>
      <c r="D29" s="1017">
        <v>103436</v>
      </c>
      <c r="E29" s="381">
        <v>90.55302161485463</v>
      </c>
      <c r="F29" s="1017">
        <v>91955</v>
      </c>
      <c r="G29" s="381">
        <v>80.50198289371164</v>
      </c>
      <c r="H29" s="386">
        <v>88.900382845431</v>
      </c>
      <c r="I29" s="1017">
        <v>3442</v>
      </c>
      <c r="J29" s="381">
        <v>3.013298081889571</v>
      </c>
      <c r="K29" s="386">
        <v>3.327661549170501</v>
      </c>
      <c r="L29" s="1017">
        <v>8039</v>
      </c>
      <c r="M29" s="381">
        <v>7.037740639253416</v>
      </c>
      <c r="N29" s="386">
        <v>7.7719556053985075</v>
      </c>
      <c r="O29" s="1017">
        <v>10791</v>
      </c>
      <c r="P29" s="385">
        <v>9.44697838514537</v>
      </c>
    </row>
    <row r="30" spans="1:16" ht="14.25">
      <c r="A30" s="1179" t="s">
        <v>311</v>
      </c>
      <c r="B30" s="72" t="s">
        <v>302</v>
      </c>
      <c r="C30" s="1017">
        <v>55463</v>
      </c>
      <c r="D30" s="1017">
        <v>49073</v>
      </c>
      <c r="E30" s="381">
        <v>88.47880569028</v>
      </c>
      <c r="F30" s="1017">
        <v>42027</v>
      </c>
      <c r="G30" s="381">
        <v>75.77484088491427</v>
      </c>
      <c r="H30" s="383">
        <v>85.64179895258086</v>
      </c>
      <c r="I30" s="1017">
        <v>1364</v>
      </c>
      <c r="J30" s="381">
        <v>2.459297189117069</v>
      </c>
      <c r="K30" s="383">
        <v>2.779532533164877</v>
      </c>
      <c r="L30" s="1017">
        <v>5682</v>
      </c>
      <c r="M30" s="381">
        <v>10.24466761624867</v>
      </c>
      <c r="N30" s="383">
        <v>11.578668514254273</v>
      </c>
      <c r="O30" s="1017">
        <v>6390</v>
      </c>
      <c r="P30" s="385">
        <v>11.521194309719993</v>
      </c>
    </row>
    <row r="31" spans="1:16" ht="14.25">
      <c r="A31" s="1179"/>
      <c r="B31" s="72" t="s">
        <v>303</v>
      </c>
      <c r="C31" s="1017">
        <v>50959</v>
      </c>
      <c r="D31" s="1017">
        <v>47344</v>
      </c>
      <c r="E31" s="381">
        <v>92.90606173590533</v>
      </c>
      <c r="F31" s="1017">
        <v>41669</v>
      </c>
      <c r="G31" s="381">
        <v>81.76965796032104</v>
      </c>
      <c r="H31" s="383">
        <v>88.01326461642446</v>
      </c>
      <c r="I31" s="1017">
        <v>2229</v>
      </c>
      <c r="J31" s="381">
        <v>4.374104672383681</v>
      </c>
      <c r="K31" s="383">
        <v>4.7080939506590065</v>
      </c>
      <c r="L31" s="1017">
        <v>3446</v>
      </c>
      <c r="M31" s="381">
        <v>6.762299103200613</v>
      </c>
      <c r="N31" s="383">
        <v>7.278641432916526</v>
      </c>
      <c r="O31" s="1017">
        <v>3615</v>
      </c>
      <c r="P31" s="385">
        <v>7.093938264094664</v>
      </c>
    </row>
    <row r="32" spans="1:17" ht="14.25">
      <c r="A32" s="1179"/>
      <c r="B32" s="72" t="s">
        <v>229</v>
      </c>
      <c r="C32" s="1017">
        <v>106422</v>
      </c>
      <c r="D32" s="1017">
        <v>96417</v>
      </c>
      <c r="E32" s="381">
        <v>90.59874837909454</v>
      </c>
      <c r="F32" s="1017">
        <v>83696</v>
      </c>
      <c r="G32" s="381">
        <v>78.64539286989533</v>
      </c>
      <c r="H32" s="386">
        <v>86.80626860408435</v>
      </c>
      <c r="I32" s="1017">
        <v>3593</v>
      </c>
      <c r="J32" s="381">
        <v>3.376181616583037</v>
      </c>
      <c r="K32" s="386">
        <v>3.7265212566248693</v>
      </c>
      <c r="L32" s="1017">
        <v>9128</v>
      </c>
      <c r="M32" s="381">
        <v>8.57717389261619</v>
      </c>
      <c r="N32" s="386">
        <v>9.46721013929079</v>
      </c>
      <c r="O32" s="1017">
        <v>10005</v>
      </c>
      <c r="P32" s="385">
        <v>9.401251620905452</v>
      </c>
      <c r="Q32" s="198"/>
    </row>
    <row r="33" spans="1:16" ht="14.25">
      <c r="A33" s="1179" t="s">
        <v>312</v>
      </c>
      <c r="B33" s="72" t="s">
        <v>302</v>
      </c>
      <c r="C33" s="1017">
        <v>54319</v>
      </c>
      <c r="D33" s="1017">
        <v>48298</v>
      </c>
      <c r="E33" s="381">
        <v>88.91548077100094</v>
      </c>
      <c r="F33" s="1017">
        <v>41568</v>
      </c>
      <c r="G33" s="381">
        <v>76.52570923617887</v>
      </c>
      <c r="H33" s="383">
        <v>86.06567559733323</v>
      </c>
      <c r="I33" s="1017">
        <v>1288</v>
      </c>
      <c r="J33" s="381">
        <v>2.371177672637567</v>
      </c>
      <c r="K33" s="383">
        <v>2.6667770922191396</v>
      </c>
      <c r="L33" s="1017">
        <v>5442</v>
      </c>
      <c r="M33" s="381">
        <v>10.018593862184503</v>
      </c>
      <c r="N33" s="383">
        <v>11.267547310447638</v>
      </c>
      <c r="O33" s="1017">
        <v>6021</v>
      </c>
      <c r="P33" s="385">
        <v>11.084519228999062</v>
      </c>
    </row>
    <row r="34" spans="1:16" ht="14.25">
      <c r="A34" s="1179"/>
      <c r="B34" s="72" t="s">
        <v>303</v>
      </c>
      <c r="C34" s="1017">
        <v>49512</v>
      </c>
      <c r="D34" s="1017">
        <v>46093</v>
      </c>
      <c r="E34" s="381">
        <v>93.09460332848603</v>
      </c>
      <c r="F34" s="1017">
        <v>40987</v>
      </c>
      <c r="G34" s="381">
        <v>82.78195185005656</v>
      </c>
      <c r="H34" s="383">
        <v>88.92239602542685</v>
      </c>
      <c r="I34" s="1017">
        <v>1975</v>
      </c>
      <c r="J34" s="381">
        <v>3.988931976086605</v>
      </c>
      <c r="K34" s="383">
        <v>4.284815481743432</v>
      </c>
      <c r="L34" s="1017">
        <v>3131</v>
      </c>
      <c r="M34" s="381">
        <v>6.323719502342866</v>
      </c>
      <c r="N34" s="383">
        <v>6.792788492829714</v>
      </c>
      <c r="O34" s="1017">
        <v>3419</v>
      </c>
      <c r="P34" s="385">
        <v>6.9053966715139765</v>
      </c>
    </row>
    <row r="35" spans="1:16" ht="15" thickBot="1">
      <c r="A35" s="1193"/>
      <c r="B35" s="387" t="s">
        <v>229</v>
      </c>
      <c r="C35" s="1018">
        <v>103831</v>
      </c>
      <c r="D35" s="1018">
        <v>94391</v>
      </c>
      <c r="E35" s="388">
        <v>90.90830291531431</v>
      </c>
      <c r="F35" s="1017">
        <v>82555</v>
      </c>
      <c r="G35" s="390">
        <v>79.50900983328678</v>
      </c>
      <c r="H35" s="388">
        <v>87.46066891970634</v>
      </c>
      <c r="I35" s="1017">
        <v>3263</v>
      </c>
      <c r="J35" s="390">
        <v>3.1426067359459124</v>
      </c>
      <c r="K35" s="388">
        <v>3.456897373690288</v>
      </c>
      <c r="L35" s="1017">
        <v>8573</v>
      </c>
      <c r="M35" s="390">
        <v>8.256686346081613</v>
      </c>
      <c r="N35" s="388">
        <v>9.082433706603384</v>
      </c>
      <c r="O35" s="1017">
        <v>9440</v>
      </c>
      <c r="P35" s="391">
        <v>9.091697084685691</v>
      </c>
    </row>
    <row r="36" spans="1:16" ht="26.25" customHeight="1" thickTop="1">
      <c r="A36" s="1191" t="s">
        <v>78</v>
      </c>
      <c r="B36" s="1191"/>
      <c r="C36" s="1191"/>
      <c r="D36" s="1191"/>
      <c r="E36" s="1191"/>
      <c r="F36" s="1191"/>
      <c r="G36" s="1191"/>
      <c r="H36" s="1191"/>
      <c r="I36" s="1191"/>
      <c r="J36" s="1191"/>
      <c r="K36" s="1191"/>
      <c r="L36" s="1191"/>
      <c r="M36" s="1191"/>
      <c r="N36" s="1191"/>
      <c r="O36" s="1191"/>
      <c r="P36" s="1191"/>
    </row>
    <row r="37" spans="1:16" ht="14.25">
      <c r="A37" s="1192" t="s">
        <v>313</v>
      </c>
      <c r="B37" s="1192"/>
      <c r="C37" s="1192"/>
      <c r="D37" s="1192"/>
      <c r="E37" s="1192"/>
      <c r="F37" s="1192"/>
      <c r="G37" s="1192"/>
      <c r="H37" s="1192"/>
      <c r="I37" s="1192"/>
      <c r="J37" s="1192"/>
      <c r="K37" s="1192"/>
      <c r="L37" s="1192"/>
      <c r="M37" s="1192"/>
      <c r="N37" s="1192"/>
      <c r="O37" s="1192"/>
      <c r="P37" s="1192"/>
    </row>
  </sheetData>
  <sheetProtection/>
  <mergeCells count="21">
    <mergeCell ref="A37:P37"/>
    <mergeCell ref="A21:A23"/>
    <mergeCell ref="A24:A26"/>
    <mergeCell ref="A27:A29"/>
    <mergeCell ref="A30:A32"/>
    <mergeCell ref="A33:A35"/>
    <mergeCell ref="D3:E4"/>
    <mergeCell ref="A3:A5"/>
    <mergeCell ref="B3:B5"/>
    <mergeCell ref="A36:P36"/>
    <mergeCell ref="A15:A17"/>
    <mergeCell ref="O3:P4"/>
    <mergeCell ref="A18:A20"/>
    <mergeCell ref="A1:P2"/>
    <mergeCell ref="A6:A8"/>
    <mergeCell ref="A9:A11"/>
    <mergeCell ref="A12:A14"/>
    <mergeCell ref="F3:H4"/>
    <mergeCell ref="I3:K4"/>
    <mergeCell ref="L3:N4"/>
    <mergeCell ref="C3:C4"/>
  </mergeCells>
  <printOptions/>
  <pageMargins left="0.7" right="0.7" top="0.787401575" bottom="0.7874015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4"/>
    </sheetView>
  </sheetViews>
  <sheetFormatPr defaultColWidth="11.421875" defaultRowHeight="15"/>
  <cols>
    <col min="1" max="1" width="14.421875" style="189" customWidth="1"/>
    <col min="2" max="16384" width="11.421875" style="189" customWidth="1"/>
  </cols>
  <sheetData>
    <row r="1" spans="1:7" ht="30" customHeight="1" thickBot="1">
      <c r="A1" s="931" t="s">
        <v>710</v>
      </c>
      <c r="B1" s="931"/>
      <c r="C1" s="931"/>
      <c r="D1" s="931"/>
      <c r="E1" s="931"/>
      <c r="F1" s="931"/>
      <c r="G1" s="931"/>
    </row>
    <row r="2" spans="1:7" ht="13.5" thickTop="1">
      <c r="A2" s="1149" t="s">
        <v>709</v>
      </c>
      <c r="B2" s="913" t="s">
        <v>649</v>
      </c>
      <c r="C2" s="913"/>
      <c r="D2" s="1197"/>
      <c r="E2" s="913" t="s">
        <v>650</v>
      </c>
      <c r="F2" s="913"/>
      <c r="G2" s="905"/>
    </row>
    <row r="3" spans="1:8" ht="15" customHeight="1">
      <c r="A3" s="1150"/>
      <c r="B3" s="1198" t="s">
        <v>229</v>
      </c>
      <c r="C3" s="1194" t="s">
        <v>265</v>
      </c>
      <c r="D3" s="1195"/>
      <c r="E3" s="1199" t="s">
        <v>229</v>
      </c>
      <c r="F3" s="1194" t="s">
        <v>265</v>
      </c>
      <c r="G3" s="1196"/>
      <c r="H3" s="257"/>
    </row>
    <row r="4" spans="1:7" ht="12.75">
      <c r="A4" s="1150"/>
      <c r="B4" s="1198"/>
      <c r="C4" s="252" t="s">
        <v>612</v>
      </c>
      <c r="D4" s="253" t="s">
        <v>613</v>
      </c>
      <c r="E4" s="1199"/>
      <c r="F4" s="253" t="s">
        <v>612</v>
      </c>
      <c r="G4" s="255" t="s">
        <v>613</v>
      </c>
    </row>
    <row r="5" spans="1:7" ht="12.75">
      <c r="A5" s="805"/>
      <c r="B5" s="1200" t="s">
        <v>210</v>
      </c>
      <c r="C5" s="1200"/>
      <c r="D5" s="1200"/>
      <c r="E5" s="1200"/>
      <c r="F5" s="1200"/>
      <c r="G5" s="1201"/>
    </row>
    <row r="6" spans="1:7" ht="12.75">
      <c r="A6" s="809">
        <v>2004</v>
      </c>
      <c r="B6" s="206">
        <v>10</v>
      </c>
      <c r="C6" s="254">
        <v>4</v>
      </c>
      <c r="D6" s="254">
        <v>6</v>
      </c>
      <c r="E6" s="254">
        <v>4</v>
      </c>
      <c r="F6" s="254">
        <v>0</v>
      </c>
      <c r="G6" s="192">
        <v>4</v>
      </c>
    </row>
    <row r="7" spans="1:7" ht="12.75">
      <c r="A7" s="809">
        <v>2003</v>
      </c>
      <c r="B7" s="206">
        <v>1117</v>
      </c>
      <c r="C7" s="254">
        <v>543</v>
      </c>
      <c r="D7" s="254">
        <v>574</v>
      </c>
      <c r="E7" s="254">
        <v>107</v>
      </c>
      <c r="F7" s="254">
        <v>60</v>
      </c>
      <c r="G7" s="192">
        <v>47</v>
      </c>
    </row>
    <row r="8" spans="1:7" ht="12.75">
      <c r="A8" s="809">
        <v>2002</v>
      </c>
      <c r="B8" s="206">
        <v>415</v>
      </c>
      <c r="C8" s="254">
        <v>238</v>
      </c>
      <c r="D8" s="254">
        <v>177</v>
      </c>
      <c r="E8" s="254">
        <v>32</v>
      </c>
      <c r="F8" s="254">
        <v>17</v>
      </c>
      <c r="G8" s="192">
        <v>15</v>
      </c>
    </row>
    <row r="9" spans="1:7" ht="13.5" thickBot="1">
      <c r="A9" s="810">
        <v>2001</v>
      </c>
      <c r="B9" s="212">
        <v>9</v>
      </c>
      <c r="C9" s="256">
        <v>5</v>
      </c>
      <c r="D9" s="256">
        <v>4</v>
      </c>
      <c r="E9" s="256">
        <v>3</v>
      </c>
      <c r="F9" s="256">
        <v>1</v>
      </c>
      <c r="G9" s="193">
        <v>2</v>
      </c>
    </row>
    <row r="10" spans="1:7" ht="13.5" thickTop="1">
      <c r="A10" s="946" t="s">
        <v>644</v>
      </c>
      <c r="B10" s="946"/>
      <c r="C10" s="946"/>
      <c r="D10" s="946"/>
      <c r="E10" s="946"/>
      <c r="F10" s="946"/>
      <c r="G10" s="946"/>
    </row>
  </sheetData>
  <sheetProtection/>
  <mergeCells count="10">
    <mergeCell ref="A1:G1"/>
    <mergeCell ref="C3:D3"/>
    <mergeCell ref="F3:G3"/>
    <mergeCell ref="A10:G10"/>
    <mergeCell ref="B2:D2"/>
    <mergeCell ref="E2:G2"/>
    <mergeCell ref="A2:A4"/>
    <mergeCell ref="B3:B4"/>
    <mergeCell ref="E3:E4"/>
    <mergeCell ref="B5:G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A5"/>
    </sheetView>
  </sheetViews>
  <sheetFormatPr defaultColWidth="11.421875" defaultRowHeight="15"/>
  <cols>
    <col min="1" max="1" width="17.140625" style="16" customWidth="1"/>
    <col min="2" max="9" width="8.57421875" style="16" customWidth="1"/>
    <col min="10" max="16384" width="11.421875" style="16" customWidth="1"/>
  </cols>
  <sheetData>
    <row r="1" spans="1:9" ht="12.75" customHeight="1">
      <c r="A1" s="1168" t="s">
        <v>715</v>
      </c>
      <c r="B1" s="1168"/>
      <c r="C1" s="1168"/>
      <c r="D1" s="1168"/>
      <c r="E1" s="1168"/>
      <c r="F1" s="1168"/>
      <c r="G1" s="1168"/>
      <c r="H1" s="1168"/>
      <c r="I1" s="1168"/>
    </row>
    <row r="2" spans="1:9" ht="15" customHeight="1" thickBot="1">
      <c r="A2" s="1168"/>
      <c r="B2" s="1168"/>
      <c r="C2" s="1168"/>
      <c r="D2" s="1168"/>
      <c r="E2" s="1168"/>
      <c r="F2" s="1168"/>
      <c r="G2" s="1168"/>
      <c r="H2" s="1168"/>
      <c r="I2" s="1168"/>
    </row>
    <row r="3" spans="1:9" ht="15.75" customHeight="1" thickTop="1">
      <c r="A3" s="1149" t="s">
        <v>318</v>
      </c>
      <c r="B3" s="1203" t="s">
        <v>235</v>
      </c>
      <c r="C3" s="1203"/>
      <c r="D3" s="1203"/>
      <c r="E3" s="1203"/>
      <c r="F3" s="1202" t="s">
        <v>204</v>
      </c>
      <c r="G3" s="1203"/>
      <c r="H3" s="1203"/>
      <c r="I3" s="1204"/>
    </row>
    <row r="4" spans="1:9" ht="37.5" customHeight="1">
      <c r="A4" s="1150"/>
      <c r="B4" s="1207" t="s">
        <v>591</v>
      </c>
      <c r="C4" s="1208"/>
      <c r="D4" s="1209" t="s">
        <v>592</v>
      </c>
      <c r="E4" s="1186"/>
      <c r="F4" s="1210" t="s">
        <v>591</v>
      </c>
      <c r="G4" s="1208"/>
      <c r="H4" s="1209" t="s">
        <v>592</v>
      </c>
      <c r="I4" s="1211"/>
    </row>
    <row r="5" spans="1:9" ht="12.75">
      <c r="A5" s="1150"/>
      <c r="B5" s="398" t="s">
        <v>319</v>
      </c>
      <c r="C5" s="399" t="s">
        <v>320</v>
      </c>
      <c r="D5" s="400" t="s">
        <v>319</v>
      </c>
      <c r="E5" s="401" t="s">
        <v>320</v>
      </c>
      <c r="F5" s="399" t="s">
        <v>319</v>
      </c>
      <c r="G5" s="400" t="s">
        <v>320</v>
      </c>
      <c r="H5" s="400" t="s">
        <v>319</v>
      </c>
      <c r="I5" s="402" t="s">
        <v>320</v>
      </c>
    </row>
    <row r="6" spans="1:9" ht="12.75">
      <c r="A6" s="805"/>
      <c r="B6" s="1205" t="s">
        <v>211</v>
      </c>
      <c r="C6" s="1205"/>
      <c r="D6" s="1205"/>
      <c r="E6" s="1205"/>
      <c r="F6" s="1205"/>
      <c r="G6" s="1205"/>
      <c r="H6" s="1205"/>
      <c r="I6" s="1206"/>
    </row>
    <row r="7" spans="1:9" ht="15" customHeight="1">
      <c r="A7" s="76" t="s">
        <v>80</v>
      </c>
      <c r="B7" s="207">
        <v>3.788748564867968</v>
      </c>
      <c r="C7" s="209">
        <v>5.805038335158817</v>
      </c>
      <c r="D7" s="209">
        <v>4.936854190585533</v>
      </c>
      <c r="E7" s="209">
        <v>10.952902519167578</v>
      </c>
      <c r="F7" s="392">
        <v>4.110878661087866</v>
      </c>
      <c r="G7" s="392">
        <v>6.7300435180575855</v>
      </c>
      <c r="H7" s="393">
        <v>4.037656903765691</v>
      </c>
      <c r="I7" s="394">
        <v>7.489602235318678</v>
      </c>
    </row>
    <row r="8" spans="1:9" ht="15" customHeight="1">
      <c r="A8" s="76" t="s">
        <v>586</v>
      </c>
      <c r="B8" s="207">
        <v>3.8461538461538463</v>
      </c>
      <c r="C8" s="209">
        <v>5.622932745314222</v>
      </c>
      <c r="D8" s="209">
        <v>5.086848635235732</v>
      </c>
      <c r="E8" s="209">
        <v>9.70231532524807</v>
      </c>
      <c r="F8" s="392">
        <v>3.9362546924631823</v>
      </c>
      <c r="G8" s="392">
        <v>6.821591704731104</v>
      </c>
      <c r="H8" s="393">
        <v>4.136586774473</v>
      </c>
      <c r="I8" s="394">
        <v>7.3550495115526955</v>
      </c>
    </row>
    <row r="9" spans="1:9" ht="15" customHeight="1">
      <c r="A9" s="76" t="s">
        <v>587</v>
      </c>
      <c r="B9" s="207">
        <v>2.8360049321824907</v>
      </c>
      <c r="C9" s="209">
        <v>6.074240719910011</v>
      </c>
      <c r="D9" s="209">
        <v>5.178791615289765</v>
      </c>
      <c r="E9" s="209">
        <v>8.548931383577054</v>
      </c>
      <c r="F9" s="392">
        <v>3.7372513911562835</v>
      </c>
      <c r="G9" s="392">
        <v>6.606068575561327</v>
      </c>
      <c r="H9" s="393">
        <v>4.0848210367405695</v>
      </c>
      <c r="I9" s="394">
        <v>7.130411913606627</v>
      </c>
    </row>
    <row r="10" spans="1:9" ht="15" customHeight="1">
      <c r="A10" s="76" t="s">
        <v>588</v>
      </c>
      <c r="B10" s="207">
        <v>5.189189189189189</v>
      </c>
      <c r="C10" s="209">
        <v>7.615230460921844</v>
      </c>
      <c r="D10" s="209">
        <v>4.648648648648648</v>
      </c>
      <c r="E10" s="209">
        <v>7.214428857715431</v>
      </c>
      <c r="F10" s="392">
        <v>3.6169997299486902</v>
      </c>
      <c r="G10" s="392">
        <v>6.105223075458526</v>
      </c>
      <c r="H10" s="393">
        <v>3.6963273021874152</v>
      </c>
      <c r="I10" s="394">
        <v>6.424128958558101</v>
      </c>
    </row>
    <row r="11" spans="1:9" ht="15" customHeight="1">
      <c r="A11" s="76" t="s">
        <v>589</v>
      </c>
      <c r="B11" s="207">
        <v>4.090909090909091</v>
      </c>
      <c r="C11" s="209">
        <v>5.864811133200795</v>
      </c>
      <c r="D11" s="209">
        <v>4.545454545454546</v>
      </c>
      <c r="E11" s="209">
        <v>7.3558648111332</v>
      </c>
      <c r="F11" s="392">
        <v>3.6003236245954695</v>
      </c>
      <c r="G11" s="392">
        <v>6.21747196637607</v>
      </c>
      <c r="H11" s="393">
        <v>3.403334740396792</v>
      </c>
      <c r="I11" s="394">
        <v>6.066426964816365</v>
      </c>
    </row>
    <row r="12" spans="1:9" ht="15" customHeight="1">
      <c r="A12" s="76" t="s">
        <v>590</v>
      </c>
      <c r="B12" s="207">
        <v>3.648068669527897</v>
      </c>
      <c r="C12" s="209">
        <v>6.760563380281689</v>
      </c>
      <c r="D12" s="209">
        <v>5.36480686695279</v>
      </c>
      <c r="E12" s="209">
        <v>9.483568075117372</v>
      </c>
      <c r="F12" s="392">
        <v>3.32124115098792</v>
      </c>
      <c r="G12" s="392">
        <v>5.605748142328718</v>
      </c>
      <c r="H12" s="393">
        <v>4.638467227837848</v>
      </c>
      <c r="I12" s="394">
        <v>8.062457036236866</v>
      </c>
    </row>
    <row r="13" spans="1:9" ht="15" customHeight="1">
      <c r="A13" s="76" t="s">
        <v>581</v>
      </c>
      <c r="B13" s="207">
        <v>5.549626467449306</v>
      </c>
      <c r="C13" s="209">
        <v>9.523809523809524</v>
      </c>
      <c r="D13" s="209">
        <v>5.869797225186766</v>
      </c>
      <c r="E13" s="209">
        <v>10.787172011661808</v>
      </c>
      <c r="F13" s="392">
        <v>4.244336105534844</v>
      </c>
      <c r="G13" s="392">
        <v>7.283013931584799</v>
      </c>
      <c r="H13" s="393">
        <v>5.8144536851161455</v>
      </c>
      <c r="I13" s="394">
        <v>9.585322781084441</v>
      </c>
    </row>
    <row r="14" spans="1:9" ht="15" customHeight="1">
      <c r="A14" s="76" t="s">
        <v>582</v>
      </c>
      <c r="B14" s="209">
        <v>7.5</v>
      </c>
      <c r="C14" s="209">
        <v>10.235414534288639</v>
      </c>
      <c r="D14" s="209">
        <v>6.59090909090909</v>
      </c>
      <c r="E14" s="209">
        <v>9.109518935516888</v>
      </c>
      <c r="F14" s="392">
        <v>5.351679155750169</v>
      </c>
      <c r="G14" s="392">
        <v>8.580625691580323</v>
      </c>
      <c r="H14" s="393">
        <v>7.280921932540628</v>
      </c>
      <c r="I14" s="394">
        <v>11.429098346913456</v>
      </c>
    </row>
    <row r="15" spans="1:9" ht="15" customHeight="1">
      <c r="A15" s="76" t="s">
        <v>583</v>
      </c>
      <c r="B15" s="209">
        <v>5.759803921568627</v>
      </c>
      <c r="C15" s="209">
        <v>6.39470782800441</v>
      </c>
      <c r="D15" s="209">
        <v>4.6568627450980395</v>
      </c>
      <c r="E15" s="209">
        <v>7.056229327453142</v>
      </c>
      <c r="F15" s="392">
        <v>6.762299103200613</v>
      </c>
      <c r="G15" s="392">
        <v>10.24466761624867</v>
      </c>
      <c r="H15" s="393">
        <v>7.093938264094664</v>
      </c>
      <c r="I15" s="394">
        <v>11.521194309719993</v>
      </c>
    </row>
    <row r="16" spans="1:9" ht="15" customHeight="1" thickBot="1">
      <c r="A16" s="77" t="s">
        <v>79</v>
      </c>
      <c r="B16" s="214">
        <v>5.3</v>
      </c>
      <c r="C16" s="214">
        <v>6.9</v>
      </c>
      <c r="D16" s="214">
        <v>5.5</v>
      </c>
      <c r="E16" s="214">
        <v>8.9</v>
      </c>
      <c r="F16" s="395">
        <v>6.323719502342866</v>
      </c>
      <c r="G16" s="395">
        <v>10.018593862184503</v>
      </c>
      <c r="H16" s="396">
        <v>6.9053966715139765</v>
      </c>
      <c r="I16" s="397">
        <v>11.084519228999062</v>
      </c>
    </row>
    <row r="17" spans="1:9" ht="58.5" customHeight="1" thickTop="1">
      <c r="A17" s="1004" t="s">
        <v>81</v>
      </c>
      <c r="B17" s="1004"/>
      <c r="C17" s="1004"/>
      <c r="D17" s="1004"/>
      <c r="E17" s="1004"/>
      <c r="F17" s="1004"/>
      <c r="G17" s="1004"/>
      <c r="H17" s="1004"/>
      <c r="I17" s="1004"/>
    </row>
    <row r="18" spans="1:9" ht="13.5" customHeight="1">
      <c r="A18" s="1059" t="s">
        <v>313</v>
      </c>
      <c r="B18" s="1059"/>
      <c r="C18" s="1059"/>
      <c r="D18" s="1059"/>
      <c r="E18" s="1059"/>
      <c r="F18" s="1059"/>
      <c r="G18" s="1059"/>
      <c r="H18" s="1059"/>
      <c r="I18" s="1059"/>
    </row>
  </sheetData>
  <sheetProtection/>
  <mergeCells count="11">
    <mergeCell ref="A1:I2"/>
    <mergeCell ref="B6:I6"/>
    <mergeCell ref="B4:C4"/>
    <mergeCell ref="D4:E4"/>
    <mergeCell ref="F4:G4"/>
    <mergeCell ref="H4:I4"/>
    <mergeCell ref="B3:E3"/>
    <mergeCell ref="F3:I3"/>
    <mergeCell ref="A17:I17"/>
    <mergeCell ref="A18:I18"/>
    <mergeCell ref="A3:A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A5"/>
    </sheetView>
  </sheetViews>
  <sheetFormatPr defaultColWidth="11.421875" defaultRowHeight="15"/>
  <cols>
    <col min="2" max="6" width="9.28125" style="0" customWidth="1"/>
    <col min="7" max="7" width="10.8515625" style="0" customWidth="1"/>
  </cols>
  <sheetData>
    <row r="1" spans="1:7" ht="14.25">
      <c r="A1" s="1146" t="s">
        <v>714</v>
      </c>
      <c r="B1" s="1146"/>
      <c r="C1" s="1146"/>
      <c r="D1" s="1146"/>
      <c r="E1" s="1146"/>
      <c r="F1" s="1146"/>
      <c r="G1" s="1146"/>
    </row>
    <row r="2" spans="1:7" ht="16.5" customHeight="1" thickBot="1">
      <c r="A2" s="1146"/>
      <c r="B2" s="1146"/>
      <c r="C2" s="1146"/>
      <c r="D2" s="1146"/>
      <c r="E2" s="1146"/>
      <c r="F2" s="1146"/>
      <c r="G2" s="1146"/>
    </row>
    <row r="3" spans="1:7" ht="15" thickTop="1">
      <c r="A3" s="1149" t="s">
        <v>245</v>
      </c>
      <c r="B3" s="1214" t="s">
        <v>324</v>
      </c>
      <c r="C3" s="1180"/>
      <c r="D3" s="1180"/>
      <c r="E3" s="1215" t="s">
        <v>325</v>
      </c>
      <c r="F3" s="1215"/>
      <c r="G3" s="1216"/>
    </row>
    <row r="4" spans="1:7" ht="14.25">
      <c r="A4" s="1213"/>
      <c r="B4" s="88" t="s">
        <v>229</v>
      </c>
      <c r="C4" s="1217" t="s">
        <v>321</v>
      </c>
      <c r="D4" s="1217"/>
      <c r="E4" s="89" t="s">
        <v>229</v>
      </c>
      <c r="F4" s="1217" t="s">
        <v>321</v>
      </c>
      <c r="G4" s="1218"/>
    </row>
    <row r="5" spans="1:7" ht="14.25">
      <c r="A5" s="1213"/>
      <c r="B5" s="81" t="s">
        <v>210</v>
      </c>
      <c r="C5" s="71" t="s">
        <v>210</v>
      </c>
      <c r="D5" s="71" t="s">
        <v>322</v>
      </c>
      <c r="E5" s="71" t="s">
        <v>210</v>
      </c>
      <c r="F5" s="71" t="s">
        <v>210</v>
      </c>
      <c r="G5" s="74" t="s">
        <v>322</v>
      </c>
    </row>
    <row r="6" spans="1:7" ht="14.25">
      <c r="A6" s="87">
        <v>2001</v>
      </c>
      <c r="B6" s="1013">
        <v>1594</v>
      </c>
      <c r="C6" s="78">
        <v>285</v>
      </c>
      <c r="D6" s="79">
        <f>C6/B6*100</f>
        <v>17.879548306148056</v>
      </c>
      <c r="E6" s="1011">
        <v>110193</v>
      </c>
      <c r="F6" s="1011">
        <v>16297</v>
      </c>
      <c r="G6" s="82">
        <f>F6/E6*100</f>
        <v>14.789505685479115</v>
      </c>
    </row>
    <row r="7" spans="1:7" ht="14.25">
      <c r="A7" s="87">
        <v>2002</v>
      </c>
      <c r="B7" s="1014">
        <v>1696</v>
      </c>
      <c r="C7" s="78">
        <v>278</v>
      </c>
      <c r="D7" s="79">
        <f aca="true" t="shared" si="0" ref="D7:D12">C7/B7*100</f>
        <v>16.391509433962266</v>
      </c>
      <c r="E7" s="1016">
        <v>112317</v>
      </c>
      <c r="F7" s="1016">
        <v>16020</v>
      </c>
      <c r="G7" s="82">
        <f aca="true" t="shared" si="1" ref="G7:G12">F7/E7*100</f>
        <v>14.263201474398354</v>
      </c>
    </row>
    <row r="8" spans="1:7" ht="14.25">
      <c r="A8" s="87">
        <v>2003</v>
      </c>
      <c r="B8" s="1014">
        <v>1848</v>
      </c>
      <c r="C8" s="78">
        <v>327</v>
      </c>
      <c r="D8" s="79">
        <f t="shared" si="0"/>
        <v>17.694805194805195</v>
      </c>
      <c r="E8" s="1016">
        <v>117115</v>
      </c>
      <c r="F8" s="1016">
        <v>16341</v>
      </c>
      <c r="G8" s="82">
        <f t="shared" si="1"/>
        <v>13.952952226444093</v>
      </c>
    </row>
    <row r="9" spans="1:7" ht="14.25">
      <c r="A9" s="87">
        <v>2004</v>
      </c>
      <c r="B9" s="1013">
        <v>1811</v>
      </c>
      <c r="C9" s="78">
        <v>265</v>
      </c>
      <c r="D9" s="79">
        <f t="shared" si="0"/>
        <v>14.632799558255108</v>
      </c>
      <c r="E9" s="1011">
        <v>113251</v>
      </c>
      <c r="F9" s="1011">
        <v>15826</v>
      </c>
      <c r="G9" s="82">
        <f t="shared" si="1"/>
        <v>13.974269542873794</v>
      </c>
    </row>
    <row r="10" spans="1:7" ht="14.25">
      <c r="A10" s="87">
        <v>2005</v>
      </c>
      <c r="B10" s="1014">
        <v>1872</v>
      </c>
      <c r="C10" s="78">
        <v>283</v>
      </c>
      <c r="D10" s="79">
        <f t="shared" si="0"/>
        <v>15.117521367521366</v>
      </c>
      <c r="E10" s="1016">
        <v>111364</v>
      </c>
      <c r="F10" s="1016">
        <v>15047</v>
      </c>
      <c r="G10" s="82">
        <f t="shared" si="1"/>
        <v>13.511547717395208</v>
      </c>
    </row>
    <row r="11" spans="1:7" ht="14.25">
      <c r="A11" s="87">
        <v>2006</v>
      </c>
      <c r="B11" s="1014">
        <v>1809</v>
      </c>
      <c r="C11" s="78">
        <v>250</v>
      </c>
      <c r="D11" s="79">
        <f t="shared" si="0"/>
        <v>13.819789939192924</v>
      </c>
      <c r="E11" s="1016">
        <v>108668</v>
      </c>
      <c r="F11" s="1016">
        <v>12630</v>
      </c>
      <c r="G11" s="82">
        <f t="shared" si="1"/>
        <v>11.622556778444435</v>
      </c>
    </row>
    <row r="12" spans="1:7" ht="14.25">
      <c r="A12" s="87">
        <v>2007</v>
      </c>
      <c r="B12" s="1013">
        <v>1720</v>
      </c>
      <c r="C12" s="78">
        <v>194</v>
      </c>
      <c r="D12" s="79">
        <f t="shared" si="0"/>
        <v>11.27906976744186</v>
      </c>
      <c r="E12" s="1011">
        <v>104408</v>
      </c>
      <c r="F12" s="1011">
        <v>10349</v>
      </c>
      <c r="G12" s="82">
        <f t="shared" si="1"/>
        <v>9.912075703011263</v>
      </c>
    </row>
    <row r="13" spans="1:7" ht="14.25">
      <c r="A13" s="87">
        <v>2008</v>
      </c>
      <c r="B13" s="1014">
        <v>1633</v>
      </c>
      <c r="C13" s="78">
        <v>169</v>
      </c>
      <c r="D13" s="79">
        <f>C13/B13*100</f>
        <v>10.349050826699328</v>
      </c>
      <c r="E13" s="1016">
        <v>97257</v>
      </c>
      <c r="F13" s="1016">
        <v>9623</v>
      </c>
      <c r="G13" s="82">
        <f>F13/E13*100</f>
        <v>9.894403487666697</v>
      </c>
    </row>
    <row r="14" spans="1:7" ht="15" thickBot="1">
      <c r="A14" s="86">
        <v>2009</v>
      </c>
      <c r="B14" s="1015">
        <v>1697</v>
      </c>
      <c r="C14" s="83">
        <v>174</v>
      </c>
      <c r="D14" s="84">
        <f>C14/B14*100</f>
        <v>10.253388332351209</v>
      </c>
      <c r="E14" s="1012">
        <v>95314</v>
      </c>
      <c r="F14" s="1012">
        <v>9449</v>
      </c>
      <c r="G14" s="85">
        <f>F14/E14*100</f>
        <v>9.913548901525484</v>
      </c>
    </row>
    <row r="15" spans="1:7" ht="15" thickTop="1">
      <c r="A15" s="1212" t="s">
        <v>323</v>
      </c>
      <c r="B15" s="1212"/>
      <c r="C15" s="1212"/>
      <c r="D15" s="1212"/>
      <c r="E15" s="1212"/>
      <c r="F15" s="1212"/>
      <c r="G15" s="1212"/>
    </row>
  </sheetData>
  <sheetProtection/>
  <mergeCells count="7">
    <mergeCell ref="A15:G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A6"/>
    </sheetView>
  </sheetViews>
  <sheetFormatPr defaultColWidth="11.421875" defaultRowHeight="15"/>
  <cols>
    <col min="2" max="2" width="6.7109375" style="0" customWidth="1"/>
    <col min="3" max="7" width="5.7109375" style="0" customWidth="1"/>
    <col min="8" max="8" width="7.7109375" style="0" customWidth="1"/>
    <col min="9" max="9" width="6.7109375" style="0" customWidth="1"/>
    <col min="10" max="10" width="5.7109375" style="0" customWidth="1"/>
    <col min="11" max="11" width="6.7109375" style="0" customWidth="1"/>
    <col min="12" max="13" width="5.7109375" style="0" customWidth="1"/>
  </cols>
  <sheetData>
    <row r="1" spans="1:13" ht="14.25">
      <c r="A1" s="1146" t="s">
        <v>193</v>
      </c>
      <c r="B1" s="1146"/>
      <c r="C1" s="1146"/>
      <c r="D1" s="1146"/>
      <c r="E1" s="1146"/>
      <c r="F1" s="1146"/>
      <c r="G1" s="1146"/>
      <c r="H1" s="943"/>
      <c r="I1" s="943"/>
      <c r="J1" s="943"/>
      <c r="K1" s="943"/>
      <c r="L1" s="943"/>
      <c r="M1" s="943"/>
    </row>
    <row r="2" spans="1:13" ht="15" thickBot="1">
      <c r="A2" s="1148"/>
      <c r="B2" s="1148"/>
      <c r="C2" s="1148"/>
      <c r="D2" s="1148"/>
      <c r="E2" s="1148"/>
      <c r="F2" s="1148"/>
      <c r="G2" s="1148"/>
      <c r="H2" s="1222"/>
      <c r="I2" s="1222"/>
      <c r="J2" s="1222"/>
      <c r="K2" s="1222"/>
      <c r="L2" s="1222"/>
      <c r="M2" s="1222"/>
    </row>
    <row r="3" spans="1:13" ht="15.75" customHeight="1" thickTop="1">
      <c r="A3" s="1149" t="s">
        <v>245</v>
      </c>
      <c r="B3" s="1223" t="s">
        <v>324</v>
      </c>
      <c r="C3" s="1224"/>
      <c r="D3" s="1224"/>
      <c r="E3" s="1224"/>
      <c r="F3" s="1224"/>
      <c r="G3" s="1225"/>
      <c r="H3" s="1223" t="s">
        <v>204</v>
      </c>
      <c r="I3" s="1224"/>
      <c r="J3" s="1224"/>
      <c r="K3" s="1224"/>
      <c r="L3" s="1224"/>
      <c r="M3" s="1226"/>
    </row>
    <row r="4" spans="1:13" ht="15" customHeight="1">
      <c r="A4" s="1150"/>
      <c r="B4" s="1227" t="s">
        <v>593</v>
      </c>
      <c r="C4" s="1228"/>
      <c r="D4" s="1229"/>
      <c r="E4" s="1227" t="s">
        <v>594</v>
      </c>
      <c r="F4" s="1228"/>
      <c r="G4" s="1229"/>
      <c r="H4" s="1227" t="s">
        <v>593</v>
      </c>
      <c r="I4" s="1228"/>
      <c r="J4" s="1229"/>
      <c r="K4" s="1227" t="s">
        <v>594</v>
      </c>
      <c r="L4" s="1228"/>
      <c r="M4" s="1230"/>
    </row>
    <row r="5" spans="1:14" ht="30" customHeight="1">
      <c r="A5" s="1150"/>
      <c r="B5" s="200" t="s">
        <v>595</v>
      </c>
      <c r="C5" s="1219" t="s">
        <v>321</v>
      </c>
      <c r="D5" s="1220"/>
      <c r="E5" s="200" t="s">
        <v>595</v>
      </c>
      <c r="F5" s="1219" t="s">
        <v>321</v>
      </c>
      <c r="G5" s="1220"/>
      <c r="H5" s="200" t="s">
        <v>595</v>
      </c>
      <c r="I5" s="1219" t="s">
        <v>321</v>
      </c>
      <c r="J5" s="1220"/>
      <c r="K5" s="200" t="s">
        <v>595</v>
      </c>
      <c r="L5" s="1219" t="s">
        <v>321</v>
      </c>
      <c r="M5" s="1221"/>
      <c r="N5" s="403"/>
    </row>
    <row r="6" spans="1:14" ht="14.25">
      <c r="A6" s="1150"/>
      <c r="B6" s="1233" t="s">
        <v>210</v>
      </c>
      <c r="C6" s="1234"/>
      <c r="D6" s="71" t="s">
        <v>211</v>
      </c>
      <c r="E6" s="1233" t="s">
        <v>210</v>
      </c>
      <c r="F6" s="1234"/>
      <c r="G6" s="71" t="s">
        <v>211</v>
      </c>
      <c r="H6" s="1233" t="s">
        <v>210</v>
      </c>
      <c r="I6" s="1234"/>
      <c r="J6" s="71" t="s">
        <v>211</v>
      </c>
      <c r="K6" s="1233" t="s">
        <v>210</v>
      </c>
      <c r="L6" s="1234"/>
      <c r="M6" s="404" t="s">
        <v>211</v>
      </c>
      <c r="N6" s="403"/>
    </row>
    <row r="7" spans="1:13" ht="14.25">
      <c r="A7" s="87" t="s">
        <v>310</v>
      </c>
      <c r="B7" s="1011">
        <v>1487</v>
      </c>
      <c r="C7" s="384">
        <v>165</v>
      </c>
      <c r="D7" s="406">
        <f>C7/B7*100</f>
        <v>11.09616677874916</v>
      </c>
      <c r="E7" s="405">
        <v>146</v>
      </c>
      <c r="F7" s="384">
        <v>4</v>
      </c>
      <c r="G7" s="406">
        <f>F7/E7*100</f>
        <v>2.73972602739726</v>
      </c>
      <c r="H7" s="1011">
        <v>95157</v>
      </c>
      <c r="I7" s="384">
        <v>9540</v>
      </c>
      <c r="J7" s="406">
        <f>I7/H7*100</f>
        <v>10.025536744537975</v>
      </c>
      <c r="K7" s="1011">
        <v>2100</v>
      </c>
      <c r="L7" s="384">
        <v>83</v>
      </c>
      <c r="M7" s="407">
        <f>L7/K7*100</f>
        <v>3.9523809523809526</v>
      </c>
    </row>
    <row r="8" spans="1:13" ht="15" thickBot="1">
      <c r="A8" s="86" t="s">
        <v>311</v>
      </c>
      <c r="B8" s="1012">
        <v>1551</v>
      </c>
      <c r="C8" s="389">
        <v>169</v>
      </c>
      <c r="D8" s="409">
        <f>C8/B8*100</f>
        <v>10.89619600257898</v>
      </c>
      <c r="E8" s="408">
        <v>146</v>
      </c>
      <c r="F8" s="389">
        <v>5</v>
      </c>
      <c r="G8" s="409">
        <f>F8/E8*100</f>
        <v>3.4246575342465753</v>
      </c>
      <c r="H8" s="1012">
        <v>93083</v>
      </c>
      <c r="I8" s="389">
        <v>9350</v>
      </c>
      <c r="J8" s="409">
        <f>I8/H8*100</f>
        <v>10.04479872801693</v>
      </c>
      <c r="K8" s="1012">
        <v>2231</v>
      </c>
      <c r="L8" s="389">
        <v>99</v>
      </c>
      <c r="M8" s="410">
        <f>L8/K8*100</f>
        <v>4.437471985656656</v>
      </c>
    </row>
    <row r="9" spans="1:13" ht="15" thickTop="1">
      <c r="A9" s="1232" t="s">
        <v>596</v>
      </c>
      <c r="B9" s="1232"/>
      <c r="C9" s="1232"/>
      <c r="D9" s="1232"/>
      <c r="E9" s="1232"/>
      <c r="F9" s="1232"/>
      <c r="G9" s="1232"/>
      <c r="H9" s="943"/>
      <c r="I9" s="943"/>
      <c r="J9" s="943"/>
      <c r="K9" s="943"/>
      <c r="L9" s="943"/>
      <c r="M9" s="943"/>
    </row>
    <row r="10" ht="15.75" customHeight="1"/>
    <row r="11" ht="15" customHeight="1"/>
    <row r="12" ht="28.5" customHeight="1"/>
    <row r="19" ht="14.25">
      <c r="N19" s="1231"/>
    </row>
    <row r="20" ht="14.25">
      <c r="N20" s="1231"/>
    </row>
    <row r="21" ht="14.25">
      <c r="N21" s="1231"/>
    </row>
    <row r="22" ht="14.25">
      <c r="N22" s="1231"/>
    </row>
  </sheetData>
  <sheetProtection/>
  <mergeCells count="19">
    <mergeCell ref="N19:N20"/>
    <mergeCell ref="N21:N22"/>
    <mergeCell ref="A9:M9"/>
    <mergeCell ref="B6:C6"/>
    <mergeCell ref="E6:F6"/>
    <mergeCell ref="H6:I6"/>
    <mergeCell ref="K6:L6"/>
    <mergeCell ref="A3:A6"/>
    <mergeCell ref="C5:D5"/>
    <mergeCell ref="F5:G5"/>
    <mergeCell ref="I5:J5"/>
    <mergeCell ref="L5:M5"/>
    <mergeCell ref="A1:M2"/>
    <mergeCell ref="B3:G3"/>
    <mergeCell ref="H3:M3"/>
    <mergeCell ref="B4:D4"/>
    <mergeCell ref="E4:G4"/>
    <mergeCell ref="H4:J4"/>
    <mergeCell ref="K4:M4"/>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A5"/>
    </sheetView>
  </sheetViews>
  <sheetFormatPr defaultColWidth="11.421875" defaultRowHeight="15"/>
  <cols>
    <col min="1" max="3" width="11.28125" style="0" customWidth="1"/>
    <col min="4" max="4" width="9.57421875" style="0" customWidth="1"/>
    <col min="5" max="5" width="11.28125" style="1007" customWidth="1"/>
    <col min="6" max="6" width="11.28125" style="0" customWidth="1"/>
    <col min="7" max="7" width="9.421875" style="0" customWidth="1"/>
  </cols>
  <sheetData>
    <row r="1" spans="1:7" ht="14.25">
      <c r="A1" s="1146" t="s">
        <v>712</v>
      </c>
      <c r="B1" s="1146"/>
      <c r="C1" s="1146"/>
      <c r="D1" s="1146"/>
      <c r="E1" s="1146"/>
      <c r="F1" s="1146"/>
      <c r="G1" s="1146"/>
    </row>
    <row r="2" spans="1:7" ht="15.75" customHeight="1" thickBot="1">
      <c r="A2" s="1148"/>
      <c r="B2" s="1148"/>
      <c r="C2" s="1148"/>
      <c r="D2" s="1148"/>
      <c r="E2" s="1148"/>
      <c r="F2" s="1148"/>
      <c r="G2" s="1148"/>
    </row>
    <row r="3" spans="1:7" ht="15.75" customHeight="1" thickTop="1">
      <c r="A3" s="1150" t="s">
        <v>245</v>
      </c>
      <c r="B3" s="1236" t="s">
        <v>324</v>
      </c>
      <c r="C3" s="1181"/>
      <c r="D3" s="1181"/>
      <c r="E3" s="1237" t="s">
        <v>325</v>
      </c>
      <c r="F3" s="1237"/>
      <c r="G3" s="1238"/>
    </row>
    <row r="4" spans="1:7" ht="14.25">
      <c r="A4" s="1213"/>
      <c r="B4" s="88" t="s">
        <v>229</v>
      </c>
      <c r="C4" s="1217" t="s">
        <v>326</v>
      </c>
      <c r="D4" s="1217"/>
      <c r="E4" s="1000" t="s">
        <v>229</v>
      </c>
      <c r="F4" s="1217" t="s">
        <v>326</v>
      </c>
      <c r="G4" s="1218"/>
    </row>
    <row r="5" spans="1:7" ht="14.25">
      <c r="A5" s="1213"/>
      <c r="B5" s="81" t="s">
        <v>327</v>
      </c>
      <c r="C5" s="71" t="s">
        <v>210</v>
      </c>
      <c r="D5" s="71" t="s">
        <v>211</v>
      </c>
      <c r="E5" s="1005" t="s">
        <v>327</v>
      </c>
      <c r="F5" s="71" t="s">
        <v>210</v>
      </c>
      <c r="G5" s="74" t="s">
        <v>211</v>
      </c>
    </row>
    <row r="6" spans="1:7" ht="14.25">
      <c r="A6" s="87">
        <v>2001</v>
      </c>
      <c r="B6" s="1008">
        <v>1594</v>
      </c>
      <c r="C6" s="78">
        <v>9</v>
      </c>
      <c r="D6" s="79">
        <f>C6/B6*100</f>
        <v>0.5646173149309912</v>
      </c>
      <c r="E6" s="1008">
        <v>110193</v>
      </c>
      <c r="F6" s="1008">
        <v>387</v>
      </c>
      <c r="G6" s="82">
        <f aca="true" t="shared" si="0" ref="G6:G14">F6/E6*100</f>
        <v>0.3512019819770766</v>
      </c>
    </row>
    <row r="7" spans="1:7" ht="14.25">
      <c r="A7" s="87">
        <v>2002</v>
      </c>
      <c r="B7" s="1008">
        <v>1696</v>
      </c>
      <c r="C7" s="78">
        <v>72</v>
      </c>
      <c r="D7" s="79">
        <f aca="true" t="shared" si="1" ref="D7:D14">C7/B7*100</f>
        <v>4.245283018867925</v>
      </c>
      <c r="E7" s="1008">
        <v>112317</v>
      </c>
      <c r="F7" s="1008">
        <v>1808</v>
      </c>
      <c r="G7" s="82">
        <f t="shared" si="0"/>
        <v>1.6097296046012626</v>
      </c>
    </row>
    <row r="8" spans="1:7" ht="14.25">
      <c r="A8" s="87">
        <v>2003</v>
      </c>
      <c r="B8" s="1009">
        <v>1848</v>
      </c>
      <c r="C8" s="78">
        <v>64</v>
      </c>
      <c r="D8" s="79">
        <f t="shared" si="1"/>
        <v>3.463203463203463</v>
      </c>
      <c r="E8" s="1009">
        <v>117118</v>
      </c>
      <c r="F8" s="1009">
        <v>1882</v>
      </c>
      <c r="G8" s="82">
        <f t="shared" si="0"/>
        <v>1.6069263477859936</v>
      </c>
    </row>
    <row r="9" spans="1:7" ht="14.25">
      <c r="A9" s="87">
        <v>2004</v>
      </c>
      <c r="B9" s="1008">
        <v>1811</v>
      </c>
      <c r="C9" s="78">
        <v>76</v>
      </c>
      <c r="D9" s="79">
        <f t="shared" si="1"/>
        <v>4.196576477084483</v>
      </c>
      <c r="E9" s="1008">
        <v>113251</v>
      </c>
      <c r="F9" s="1008">
        <v>1889</v>
      </c>
      <c r="G9" s="82">
        <f t="shared" si="0"/>
        <v>1.667976441709124</v>
      </c>
    </row>
    <row r="10" spans="1:7" ht="14.25">
      <c r="A10" s="87">
        <v>2005</v>
      </c>
      <c r="B10" s="1008">
        <v>1872</v>
      </c>
      <c r="C10" s="78">
        <v>73</v>
      </c>
      <c r="D10" s="79">
        <f t="shared" si="1"/>
        <v>3.8995726495726495</v>
      </c>
      <c r="E10" s="1008">
        <v>111364</v>
      </c>
      <c r="F10" s="1008">
        <v>1985</v>
      </c>
      <c r="G10" s="82">
        <f t="shared" si="0"/>
        <v>1.7824431593692756</v>
      </c>
    </row>
    <row r="11" spans="1:7" ht="14.25">
      <c r="A11" s="87">
        <v>2006</v>
      </c>
      <c r="B11" s="1009">
        <v>1809</v>
      </c>
      <c r="C11" s="78">
        <v>84</v>
      </c>
      <c r="D11" s="79">
        <f t="shared" si="1"/>
        <v>4.643449419568822</v>
      </c>
      <c r="E11" s="1009">
        <v>108668</v>
      </c>
      <c r="F11" s="1009">
        <v>1962</v>
      </c>
      <c r="G11" s="82">
        <f t="shared" si="0"/>
        <v>1.8054993190267605</v>
      </c>
    </row>
    <row r="12" spans="1:7" ht="14.25">
      <c r="A12" s="87">
        <v>2007</v>
      </c>
      <c r="B12" s="1008">
        <v>1720</v>
      </c>
      <c r="C12" s="78">
        <v>84</v>
      </c>
      <c r="D12" s="79">
        <f t="shared" si="1"/>
        <v>4.883720930232558</v>
      </c>
      <c r="E12" s="1008">
        <v>104408</v>
      </c>
      <c r="F12" s="1008">
        <v>2110</v>
      </c>
      <c r="G12" s="82">
        <f t="shared" si="0"/>
        <v>2.0209179373228103</v>
      </c>
    </row>
    <row r="13" spans="1:7" ht="14.25">
      <c r="A13" s="87">
        <v>2008</v>
      </c>
      <c r="B13" s="1008">
        <v>1633</v>
      </c>
      <c r="C13" s="78">
        <v>95</v>
      </c>
      <c r="D13" s="79">
        <f>C13/B13*100</f>
        <v>5.817513778322106</v>
      </c>
      <c r="E13" s="1008">
        <v>97257</v>
      </c>
      <c r="F13" s="1008">
        <v>2113</v>
      </c>
      <c r="G13" s="82">
        <f t="shared" si="0"/>
        <v>2.172594260567363</v>
      </c>
    </row>
    <row r="14" spans="1:7" ht="15" thickBot="1">
      <c r="A14" s="86">
        <v>2009</v>
      </c>
      <c r="B14" s="1010">
        <v>1697</v>
      </c>
      <c r="C14" s="83">
        <v>78</v>
      </c>
      <c r="D14" s="84">
        <f t="shared" si="1"/>
        <v>4.596346493812611</v>
      </c>
      <c r="E14" s="1010">
        <v>95314</v>
      </c>
      <c r="F14" s="1010">
        <v>2172</v>
      </c>
      <c r="G14" s="85">
        <f t="shared" si="0"/>
        <v>2.278783809303985</v>
      </c>
    </row>
    <row r="15" spans="1:7" ht="15" thickTop="1">
      <c r="A15" s="1235" t="s">
        <v>329</v>
      </c>
      <c r="B15" s="1235"/>
      <c r="C15" s="1235"/>
      <c r="D15" s="73"/>
      <c r="E15" s="1006"/>
      <c r="F15" s="73"/>
      <c r="G15" s="73"/>
    </row>
    <row r="16" spans="1:7" ht="14.25">
      <c r="A16" s="1212" t="s">
        <v>328</v>
      </c>
      <c r="B16" s="1212"/>
      <c r="C16" s="1212"/>
      <c r="D16" s="1212"/>
      <c r="E16" s="1212"/>
      <c r="F16" s="1212"/>
      <c r="G16" s="1212"/>
    </row>
  </sheetData>
  <sheetProtection/>
  <mergeCells count="8">
    <mergeCell ref="A16:G16"/>
    <mergeCell ref="A15:C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6"/>
  <sheetViews>
    <sheetView zoomScalePageLayoutView="0" workbookViewId="0" topLeftCell="A1">
      <selection activeCell="A3" sqref="A3:A4"/>
    </sheetView>
  </sheetViews>
  <sheetFormatPr defaultColWidth="11.421875" defaultRowHeight="15"/>
  <cols>
    <col min="1" max="1" width="12.8515625" style="0" customWidth="1"/>
    <col min="2" max="12" width="6.57421875" style="0" customWidth="1"/>
    <col min="13" max="13" width="9.421875" style="0" customWidth="1"/>
  </cols>
  <sheetData>
    <row r="1" spans="1:13" ht="14.25">
      <c r="A1" s="1146" t="s">
        <v>190</v>
      </c>
      <c r="B1" s="1146"/>
      <c r="C1" s="1146"/>
      <c r="D1" s="1146"/>
      <c r="E1" s="1146"/>
      <c r="F1" s="1146"/>
      <c r="G1" s="1146"/>
      <c r="H1" s="943"/>
      <c r="I1" s="943"/>
      <c r="J1" s="943"/>
      <c r="K1" s="943"/>
      <c r="L1" s="943"/>
      <c r="M1" s="943"/>
    </row>
    <row r="2" spans="1:13" ht="15.75" customHeight="1" thickBot="1">
      <c r="A2" s="1148"/>
      <c r="B2" s="1148"/>
      <c r="C2" s="1148"/>
      <c r="D2" s="1148"/>
      <c r="E2" s="1148"/>
      <c r="F2" s="1148"/>
      <c r="G2" s="1148"/>
      <c r="H2" s="1222"/>
      <c r="I2" s="1222"/>
      <c r="J2" s="1222"/>
      <c r="K2" s="1222"/>
      <c r="L2" s="1222"/>
      <c r="M2" s="1222"/>
    </row>
    <row r="3" spans="1:13" ht="61.5" customHeight="1" thickTop="1">
      <c r="A3" s="1239" t="s">
        <v>597</v>
      </c>
      <c r="B3" s="1241" t="s">
        <v>598</v>
      </c>
      <c r="C3" s="1225"/>
      <c r="D3" s="1241" t="s">
        <v>599</v>
      </c>
      <c r="E3" s="1225"/>
      <c r="F3" s="1241" t="s">
        <v>600</v>
      </c>
      <c r="G3" s="1225"/>
      <c r="H3" s="1241" t="s">
        <v>601</v>
      </c>
      <c r="I3" s="1225"/>
      <c r="J3" s="1241" t="s">
        <v>484</v>
      </c>
      <c r="K3" s="1225"/>
      <c r="L3" s="1242" t="s">
        <v>602</v>
      </c>
      <c r="M3" s="1226"/>
    </row>
    <row r="4" spans="1:13" ht="15" customHeight="1">
      <c r="A4" s="1240"/>
      <c r="B4" s="417" t="s">
        <v>210</v>
      </c>
      <c r="C4" s="417" t="s">
        <v>211</v>
      </c>
      <c r="D4" s="417" t="s">
        <v>210</v>
      </c>
      <c r="E4" s="417" t="s">
        <v>211</v>
      </c>
      <c r="F4" s="417" t="s">
        <v>210</v>
      </c>
      <c r="G4" s="417" t="s">
        <v>211</v>
      </c>
      <c r="H4" s="417" t="s">
        <v>210</v>
      </c>
      <c r="I4" s="417" t="s">
        <v>211</v>
      </c>
      <c r="J4" s="417" t="s">
        <v>210</v>
      </c>
      <c r="K4" s="417" t="s">
        <v>211</v>
      </c>
      <c r="L4" s="417" t="s">
        <v>210</v>
      </c>
      <c r="M4" s="418" t="s">
        <v>211</v>
      </c>
    </row>
    <row r="5" spans="1:13" ht="15" customHeight="1" thickBot="1">
      <c r="A5" s="411">
        <v>6292</v>
      </c>
      <c r="B5" s="412">
        <v>2140</v>
      </c>
      <c r="C5" s="413">
        <v>34.01</v>
      </c>
      <c r="D5" s="416">
        <v>845</v>
      </c>
      <c r="E5" s="413">
        <v>13.43</v>
      </c>
      <c r="F5" s="416">
        <v>236</v>
      </c>
      <c r="G5" s="413">
        <v>3.75</v>
      </c>
      <c r="H5" s="416">
        <v>654</v>
      </c>
      <c r="I5" s="413">
        <v>10.4</v>
      </c>
      <c r="J5" s="415">
        <v>330</v>
      </c>
      <c r="K5" s="413">
        <v>5.2</v>
      </c>
      <c r="L5" s="415">
        <v>213</v>
      </c>
      <c r="M5" s="414">
        <v>3.4</v>
      </c>
    </row>
    <row r="6" spans="1:13" ht="15" thickTop="1">
      <c r="A6" s="1232" t="s">
        <v>191</v>
      </c>
      <c r="B6" s="1232"/>
      <c r="C6" s="1232"/>
      <c r="D6" s="1232"/>
      <c r="E6" s="1232"/>
      <c r="F6" s="1232"/>
      <c r="G6" s="1232"/>
      <c r="H6" s="1232"/>
      <c r="I6" s="1232"/>
      <c r="J6" s="1232"/>
      <c r="K6" s="1232"/>
      <c r="L6" s="1232"/>
      <c r="M6" s="1232"/>
    </row>
  </sheetData>
  <sheetProtection/>
  <mergeCells count="9">
    <mergeCell ref="A6:M6"/>
    <mergeCell ref="A1:M2"/>
    <mergeCell ref="A3:A4"/>
    <mergeCell ref="B3:C3"/>
    <mergeCell ref="D3:E3"/>
    <mergeCell ref="F3:G3"/>
    <mergeCell ref="H3:I3"/>
    <mergeCell ref="J3:K3"/>
    <mergeCell ref="L3:M3"/>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A5"/>
    </sheetView>
  </sheetViews>
  <sheetFormatPr defaultColWidth="11.421875" defaultRowHeight="15"/>
  <cols>
    <col min="2" max="2" width="10.421875" style="0" customWidth="1"/>
    <col min="3" max="10" width="6.7109375" style="0" customWidth="1"/>
  </cols>
  <sheetData>
    <row r="1" spans="1:10" ht="14.25">
      <c r="A1" s="1146" t="s">
        <v>722</v>
      </c>
      <c r="B1" s="1146"/>
      <c r="C1" s="1146"/>
      <c r="D1" s="1146"/>
      <c r="E1" s="1146"/>
      <c r="F1" s="1146"/>
      <c r="G1" s="1146"/>
      <c r="H1" s="1146"/>
      <c r="I1" s="1146"/>
      <c r="J1" s="1146"/>
    </row>
    <row r="2" spans="1:10" ht="15" thickBot="1">
      <c r="A2" s="1148"/>
      <c r="B2" s="1148"/>
      <c r="C2" s="1148"/>
      <c r="D2" s="1148"/>
      <c r="E2" s="1148"/>
      <c r="F2" s="1148"/>
      <c r="G2" s="1148"/>
      <c r="H2" s="1148"/>
      <c r="I2" s="1148"/>
      <c r="J2" s="1148"/>
    </row>
    <row r="3" spans="1:10" ht="15" thickTop="1">
      <c r="A3" s="1243" t="s">
        <v>330</v>
      </c>
      <c r="B3" s="1245" t="s">
        <v>331</v>
      </c>
      <c r="C3" s="1247" t="s">
        <v>332</v>
      </c>
      <c r="D3" s="1248"/>
      <c r="E3" s="1248"/>
      <c r="F3" s="1248"/>
      <c r="G3" s="1248"/>
      <c r="H3" s="1248"/>
      <c r="I3" s="1248"/>
      <c r="J3" s="1249"/>
    </row>
    <row r="4" spans="1:10" ht="14.25">
      <c r="A4" s="1244"/>
      <c r="B4" s="1246"/>
      <c r="C4" s="1250" t="s">
        <v>333</v>
      </c>
      <c r="D4" s="1251"/>
      <c r="E4" s="1252" t="s">
        <v>334</v>
      </c>
      <c r="F4" s="1251"/>
      <c r="G4" s="1252" t="s">
        <v>335</v>
      </c>
      <c r="H4" s="1251"/>
      <c r="I4" s="1252" t="s">
        <v>336</v>
      </c>
      <c r="J4" s="1253"/>
    </row>
    <row r="5" spans="1:10" ht="14.25">
      <c r="A5" s="1244"/>
      <c r="B5" s="1246"/>
      <c r="C5" s="90" t="s">
        <v>210</v>
      </c>
      <c r="D5" s="90" t="s">
        <v>211</v>
      </c>
      <c r="E5" s="90" t="s">
        <v>210</v>
      </c>
      <c r="F5" s="91" t="s">
        <v>211</v>
      </c>
      <c r="G5" s="90" t="s">
        <v>210</v>
      </c>
      <c r="H5" s="91" t="s">
        <v>211</v>
      </c>
      <c r="I5" s="90" t="s">
        <v>210</v>
      </c>
      <c r="J5" s="92" t="s">
        <v>211</v>
      </c>
    </row>
    <row r="6" spans="1:10" ht="14.25">
      <c r="A6" s="87" t="s">
        <v>337</v>
      </c>
      <c r="B6" s="93">
        <v>1227</v>
      </c>
      <c r="C6" s="94">
        <v>278</v>
      </c>
      <c r="D6" s="95">
        <v>22.7</v>
      </c>
      <c r="E6" s="94">
        <v>208</v>
      </c>
      <c r="F6" s="95">
        <v>17</v>
      </c>
      <c r="G6" s="94">
        <v>539</v>
      </c>
      <c r="H6" s="95">
        <v>43.9</v>
      </c>
      <c r="I6" s="94">
        <v>202</v>
      </c>
      <c r="J6" s="96">
        <v>16.5</v>
      </c>
    </row>
    <row r="7" spans="1:10" ht="14.25">
      <c r="A7" s="87" t="s">
        <v>338</v>
      </c>
      <c r="B7" s="93">
        <v>1411</v>
      </c>
      <c r="C7" s="97">
        <v>261</v>
      </c>
      <c r="D7" s="95">
        <v>18.5</v>
      </c>
      <c r="E7" s="94">
        <v>288</v>
      </c>
      <c r="F7" s="95">
        <v>20.4</v>
      </c>
      <c r="G7" s="94">
        <v>621</v>
      </c>
      <c r="H7" s="95">
        <v>44</v>
      </c>
      <c r="I7" s="94">
        <v>241</v>
      </c>
      <c r="J7" s="96">
        <v>17.1</v>
      </c>
    </row>
    <row r="8" spans="1:10" ht="14.25">
      <c r="A8" s="87" t="s">
        <v>339</v>
      </c>
      <c r="B8" s="93">
        <v>1435</v>
      </c>
      <c r="C8" s="97">
        <v>279</v>
      </c>
      <c r="D8" s="95">
        <v>19.4</v>
      </c>
      <c r="E8" s="94">
        <v>300</v>
      </c>
      <c r="F8" s="95">
        <v>20.9</v>
      </c>
      <c r="G8" s="94">
        <v>670</v>
      </c>
      <c r="H8" s="95">
        <v>46.7</v>
      </c>
      <c r="I8" s="94">
        <v>186</v>
      </c>
      <c r="J8" s="96">
        <v>13</v>
      </c>
    </row>
    <row r="9" spans="1:10" ht="14.25">
      <c r="A9" s="87" t="s">
        <v>340</v>
      </c>
      <c r="B9" s="93">
        <v>1420</v>
      </c>
      <c r="C9" s="97">
        <v>283</v>
      </c>
      <c r="D9" s="95">
        <v>19.9</v>
      </c>
      <c r="E9" s="94">
        <v>295</v>
      </c>
      <c r="F9" s="95">
        <v>20.8</v>
      </c>
      <c r="G9" s="94">
        <v>675</v>
      </c>
      <c r="H9" s="95">
        <v>47.5</v>
      </c>
      <c r="I9" s="94">
        <v>167</v>
      </c>
      <c r="J9" s="96">
        <v>11.8</v>
      </c>
    </row>
    <row r="10" spans="1:10" ht="14.25">
      <c r="A10" s="87" t="s">
        <v>341</v>
      </c>
      <c r="B10" s="93">
        <v>1572</v>
      </c>
      <c r="C10" s="97">
        <v>306</v>
      </c>
      <c r="D10" s="95">
        <v>19.5</v>
      </c>
      <c r="E10" s="94">
        <v>348</v>
      </c>
      <c r="F10" s="95">
        <v>22.1</v>
      </c>
      <c r="G10" s="94">
        <v>712</v>
      </c>
      <c r="H10" s="95">
        <v>45.3</v>
      </c>
      <c r="I10" s="94">
        <v>206</v>
      </c>
      <c r="J10" s="96">
        <v>13.1</v>
      </c>
    </row>
    <row r="11" spans="1:10" ht="14.25">
      <c r="A11" s="87" t="s">
        <v>342</v>
      </c>
      <c r="B11" s="93">
        <v>1558</v>
      </c>
      <c r="C11" s="97">
        <v>364</v>
      </c>
      <c r="D11" s="95">
        <v>23.4</v>
      </c>
      <c r="E11" s="94">
        <v>342</v>
      </c>
      <c r="F11" s="95">
        <v>22</v>
      </c>
      <c r="G11" s="94">
        <v>681</v>
      </c>
      <c r="H11" s="95">
        <v>43.7</v>
      </c>
      <c r="I11" s="94">
        <v>171</v>
      </c>
      <c r="J11" s="96">
        <v>11</v>
      </c>
    </row>
    <row r="12" spans="1:10" ht="14.25">
      <c r="A12" s="87" t="s">
        <v>343</v>
      </c>
      <c r="B12" s="93">
        <v>1493</v>
      </c>
      <c r="C12" s="97">
        <v>316</v>
      </c>
      <c r="D12" s="95">
        <v>21.2</v>
      </c>
      <c r="E12" s="94">
        <v>339</v>
      </c>
      <c r="F12" s="95">
        <v>22.7</v>
      </c>
      <c r="G12" s="94">
        <v>644</v>
      </c>
      <c r="H12" s="95">
        <v>43.1</v>
      </c>
      <c r="I12" s="94">
        <v>194</v>
      </c>
      <c r="J12" s="96">
        <v>13</v>
      </c>
    </row>
    <row r="13" spans="1:10" ht="14.25">
      <c r="A13" s="87" t="s">
        <v>344</v>
      </c>
      <c r="B13" s="93">
        <v>1577</v>
      </c>
      <c r="C13" s="97">
        <v>313</v>
      </c>
      <c r="D13" s="95">
        <v>19.8</v>
      </c>
      <c r="E13" s="94">
        <v>333</v>
      </c>
      <c r="F13" s="95">
        <v>21.1</v>
      </c>
      <c r="G13" s="94">
        <v>736</v>
      </c>
      <c r="H13" s="95">
        <v>46.7</v>
      </c>
      <c r="I13" s="94">
        <v>195</v>
      </c>
      <c r="J13" s="96">
        <v>12.4</v>
      </c>
    </row>
    <row r="14" spans="1:10" ht="14.25">
      <c r="A14" s="87" t="s">
        <v>345</v>
      </c>
      <c r="B14" s="93">
        <v>1656</v>
      </c>
      <c r="C14" s="97">
        <v>322</v>
      </c>
      <c r="D14" s="95">
        <v>19.4</v>
      </c>
      <c r="E14" s="94">
        <v>388</v>
      </c>
      <c r="F14" s="95">
        <v>23.4</v>
      </c>
      <c r="G14" s="94">
        <v>798</v>
      </c>
      <c r="H14" s="95">
        <v>48.2</v>
      </c>
      <c r="I14" s="94">
        <v>148</v>
      </c>
      <c r="J14" s="96">
        <v>8.9</v>
      </c>
    </row>
    <row r="15" spans="1:10" ht="14.25">
      <c r="A15" s="87" t="s">
        <v>346</v>
      </c>
      <c r="B15" s="93">
        <v>1500</v>
      </c>
      <c r="C15" s="97">
        <v>272</v>
      </c>
      <c r="D15" s="95">
        <v>18.1</v>
      </c>
      <c r="E15" s="94">
        <v>324</v>
      </c>
      <c r="F15" s="95">
        <v>21.6</v>
      </c>
      <c r="G15" s="94">
        <v>734</v>
      </c>
      <c r="H15" s="95">
        <v>48.9</v>
      </c>
      <c r="I15" s="94">
        <v>170</v>
      </c>
      <c r="J15" s="96">
        <v>11.3</v>
      </c>
    </row>
    <row r="16" spans="1:10" ht="14.25">
      <c r="A16" s="87" t="s">
        <v>301</v>
      </c>
      <c r="B16" s="93">
        <v>1647</v>
      </c>
      <c r="C16" s="97">
        <v>355</v>
      </c>
      <c r="D16" s="95">
        <v>21.6</v>
      </c>
      <c r="E16" s="94">
        <v>337</v>
      </c>
      <c r="F16" s="95">
        <v>20.5</v>
      </c>
      <c r="G16" s="94">
        <v>781</v>
      </c>
      <c r="H16" s="95">
        <v>47.4</v>
      </c>
      <c r="I16" s="94">
        <v>174</v>
      </c>
      <c r="J16" s="96">
        <v>10.6</v>
      </c>
    </row>
    <row r="17" spans="1:10" ht="14.25">
      <c r="A17" s="87" t="s">
        <v>304</v>
      </c>
      <c r="B17" s="93">
        <v>1608</v>
      </c>
      <c r="C17" s="97">
        <v>336</v>
      </c>
      <c r="D17" s="95">
        <v>20.9</v>
      </c>
      <c r="E17" s="94">
        <v>326</v>
      </c>
      <c r="F17" s="95">
        <v>20.3</v>
      </c>
      <c r="G17" s="94">
        <v>792</v>
      </c>
      <c r="H17" s="95">
        <v>49.3</v>
      </c>
      <c r="I17" s="94">
        <v>154</v>
      </c>
      <c r="J17" s="96">
        <v>9.6</v>
      </c>
    </row>
    <row r="18" spans="1:10" ht="14.25">
      <c r="A18" s="87" t="s">
        <v>305</v>
      </c>
      <c r="B18" s="93">
        <v>1645</v>
      </c>
      <c r="C18" s="97">
        <v>325</v>
      </c>
      <c r="D18" s="95">
        <v>19.8</v>
      </c>
      <c r="E18" s="94">
        <v>337</v>
      </c>
      <c r="F18" s="95">
        <v>20.5</v>
      </c>
      <c r="G18" s="94">
        <v>815</v>
      </c>
      <c r="H18" s="95">
        <v>49.5</v>
      </c>
      <c r="I18" s="94">
        <v>168</v>
      </c>
      <c r="J18" s="96">
        <v>10.2</v>
      </c>
    </row>
    <row r="19" spans="1:10" ht="14.25">
      <c r="A19" s="87" t="s">
        <v>306</v>
      </c>
      <c r="B19" s="93">
        <v>1666</v>
      </c>
      <c r="C19" s="97">
        <v>298</v>
      </c>
      <c r="D19" s="95">
        <v>17.9</v>
      </c>
      <c r="E19" s="94">
        <v>411</v>
      </c>
      <c r="F19" s="95">
        <v>24.7</v>
      </c>
      <c r="G19" s="94">
        <v>785</v>
      </c>
      <c r="H19" s="95">
        <v>47.1</v>
      </c>
      <c r="I19" s="94">
        <v>172</v>
      </c>
      <c r="J19" s="96">
        <v>10.3</v>
      </c>
    </row>
    <row r="20" spans="1:10" ht="14.25">
      <c r="A20" s="87" t="s">
        <v>307</v>
      </c>
      <c r="B20" s="93">
        <v>1594</v>
      </c>
      <c r="C20" s="97">
        <v>275</v>
      </c>
      <c r="D20" s="95">
        <v>17.3</v>
      </c>
      <c r="E20" s="94">
        <v>332</v>
      </c>
      <c r="F20" s="95">
        <v>20.8</v>
      </c>
      <c r="G20" s="94">
        <v>813</v>
      </c>
      <c r="H20" s="95">
        <v>51</v>
      </c>
      <c r="I20" s="94">
        <v>174</v>
      </c>
      <c r="J20" s="96">
        <v>10.9</v>
      </c>
    </row>
    <row r="21" spans="1:10" ht="14.25">
      <c r="A21" s="87" t="s">
        <v>308</v>
      </c>
      <c r="B21" s="93">
        <v>1552</v>
      </c>
      <c r="C21" s="97">
        <v>255</v>
      </c>
      <c r="D21" s="95">
        <v>16.4</v>
      </c>
      <c r="E21" s="94">
        <v>313</v>
      </c>
      <c r="F21" s="95">
        <v>20.2</v>
      </c>
      <c r="G21" s="94">
        <v>777</v>
      </c>
      <c r="H21" s="95">
        <v>50.1</v>
      </c>
      <c r="I21" s="94">
        <v>207</v>
      </c>
      <c r="J21" s="96">
        <v>13.3</v>
      </c>
    </row>
    <row r="22" spans="1:10" ht="14.25">
      <c r="A22" s="87" t="s">
        <v>309</v>
      </c>
      <c r="B22" s="93">
        <v>1655</v>
      </c>
      <c r="C22" s="97">
        <v>247</v>
      </c>
      <c r="D22" s="95">
        <v>14.9</v>
      </c>
      <c r="E22" s="94">
        <v>341</v>
      </c>
      <c r="F22" s="95">
        <v>20.6</v>
      </c>
      <c r="G22" s="94">
        <v>857</v>
      </c>
      <c r="H22" s="95">
        <v>51.8</v>
      </c>
      <c r="I22" s="94">
        <v>210</v>
      </c>
      <c r="J22" s="96">
        <v>12.7</v>
      </c>
    </row>
    <row r="23" spans="1:10" ht="14.25">
      <c r="A23" s="87" t="s">
        <v>310</v>
      </c>
      <c r="B23" s="93">
        <v>1769</v>
      </c>
      <c r="C23" s="97">
        <v>287</v>
      </c>
      <c r="D23" s="95">
        <v>16.2</v>
      </c>
      <c r="E23" s="94">
        <v>366</v>
      </c>
      <c r="F23" s="95">
        <v>20.7</v>
      </c>
      <c r="G23" s="94">
        <v>896</v>
      </c>
      <c r="H23" s="95">
        <v>50.7</v>
      </c>
      <c r="I23" s="94">
        <v>220</v>
      </c>
      <c r="J23" s="96">
        <v>12.4</v>
      </c>
    </row>
    <row r="24" spans="1:10" ht="14.25">
      <c r="A24" s="87" t="s">
        <v>311</v>
      </c>
      <c r="B24" s="93">
        <f>SUM(C24,E24,G24,I24)</f>
        <v>1650</v>
      </c>
      <c r="C24" s="97">
        <v>241</v>
      </c>
      <c r="D24" s="95">
        <f>C24/B24*100</f>
        <v>14.606060606060606</v>
      </c>
      <c r="E24" s="94">
        <v>359</v>
      </c>
      <c r="F24" s="95">
        <f>E24/B24*100</f>
        <v>21.757575757575758</v>
      </c>
      <c r="G24" s="94">
        <v>885</v>
      </c>
      <c r="H24" s="95">
        <f>G24/B24*100</f>
        <v>53.63636363636364</v>
      </c>
      <c r="I24" s="94">
        <v>165</v>
      </c>
      <c r="J24" s="96">
        <f>I24/B24*100</f>
        <v>10</v>
      </c>
    </row>
    <row r="25" spans="1:10" ht="15" thickBot="1">
      <c r="A25" s="86" t="s">
        <v>312</v>
      </c>
      <c r="B25" s="98">
        <f>SUM(C25,E25,G25,I25)</f>
        <v>1776</v>
      </c>
      <c r="C25" s="99">
        <v>228</v>
      </c>
      <c r="D25" s="100">
        <f>C25/B25*100</f>
        <v>12.837837837837837</v>
      </c>
      <c r="E25" s="101">
        <v>417</v>
      </c>
      <c r="F25" s="100">
        <f>E25/B25*100</f>
        <v>23.47972972972973</v>
      </c>
      <c r="G25" s="101">
        <v>976</v>
      </c>
      <c r="H25" s="100">
        <f>G25/B25*100</f>
        <v>54.95495495495496</v>
      </c>
      <c r="I25" s="101">
        <v>155</v>
      </c>
      <c r="J25" s="102">
        <f>I25/B25*100</f>
        <v>8.727477477477477</v>
      </c>
    </row>
    <row r="26" spans="1:10" ht="15" thickTop="1">
      <c r="A26" s="1191" t="s">
        <v>347</v>
      </c>
      <c r="B26" s="1191"/>
      <c r="C26" s="1191"/>
      <c r="D26" s="1191"/>
      <c r="E26" s="1191"/>
      <c r="F26" s="1191"/>
      <c r="G26" s="1191"/>
      <c r="H26" s="1191"/>
      <c r="I26" s="1191"/>
      <c r="J26" s="1191"/>
    </row>
    <row r="27" spans="1:10" ht="14.25">
      <c r="A27" s="1235"/>
      <c r="B27" s="1235"/>
      <c r="C27" s="1235"/>
      <c r="D27" s="1235"/>
      <c r="E27" s="1235"/>
      <c r="F27" s="1235"/>
      <c r="G27" s="1235"/>
      <c r="H27" s="1235"/>
      <c r="I27" s="1235"/>
      <c r="J27" s="1235"/>
    </row>
    <row r="28" spans="1:10" ht="14.25">
      <c r="A28" s="1192" t="s">
        <v>348</v>
      </c>
      <c r="B28" s="1192"/>
      <c r="C28" s="1192"/>
      <c r="D28" s="1192"/>
      <c r="E28" s="1192"/>
      <c r="F28" s="1192"/>
      <c r="G28" s="1192"/>
      <c r="H28" s="1192"/>
      <c r="I28" s="1192"/>
      <c r="J28" s="1192"/>
    </row>
  </sheetData>
  <sheetProtection/>
  <mergeCells count="10">
    <mergeCell ref="A26:J27"/>
    <mergeCell ref="A28:J28"/>
    <mergeCell ref="A1:J2"/>
    <mergeCell ref="A3:A5"/>
    <mergeCell ref="B3:B5"/>
    <mergeCell ref="C3:J3"/>
    <mergeCell ref="C4:D4"/>
    <mergeCell ref="E4:F4"/>
    <mergeCell ref="G4:H4"/>
    <mergeCell ref="I4:J4"/>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46"/>
  <sheetViews>
    <sheetView zoomScalePageLayoutView="0" workbookViewId="0" topLeftCell="A1">
      <selection activeCell="A2" sqref="A2"/>
    </sheetView>
  </sheetViews>
  <sheetFormatPr defaultColWidth="11.421875" defaultRowHeight="15"/>
  <cols>
    <col min="1" max="1" width="32.28125" style="16" customWidth="1"/>
    <col min="2" max="2" width="14.7109375" style="16" customWidth="1"/>
    <col min="3" max="3" width="11.421875" style="16" customWidth="1"/>
    <col min="4" max="4" width="14.28125" style="233" customWidth="1"/>
    <col min="5" max="5" width="15.28125" style="16" customWidth="1"/>
    <col min="6" max="16384" width="11.421875" style="16" customWidth="1"/>
  </cols>
  <sheetData>
    <row r="1" spans="1:5" ht="39.75" customHeight="1" thickBot="1">
      <c r="A1" s="1254" t="s">
        <v>720</v>
      </c>
      <c r="B1" s="1254"/>
      <c r="C1" s="1254"/>
      <c r="D1" s="1254"/>
      <c r="E1" s="1254"/>
    </row>
    <row r="2" spans="1:5" s="240" customFormat="1" ht="64.5" customHeight="1" thickTop="1">
      <c r="A2" s="812" t="s">
        <v>82</v>
      </c>
      <c r="B2" s="813" t="s">
        <v>83</v>
      </c>
      <c r="C2" s="814" t="s">
        <v>84</v>
      </c>
      <c r="D2" s="815" t="s">
        <v>485</v>
      </c>
      <c r="E2" s="816" t="s">
        <v>85</v>
      </c>
    </row>
    <row r="3" spans="1:5" s="240" customFormat="1" ht="12.75">
      <c r="A3" s="817"/>
      <c r="B3" s="1255" t="s">
        <v>211</v>
      </c>
      <c r="C3" s="1255"/>
      <c r="D3" s="1255"/>
      <c r="E3" s="1256"/>
    </row>
    <row r="4" spans="1:5" ht="15" customHeight="1">
      <c r="A4" s="452" t="s">
        <v>86</v>
      </c>
      <c r="B4" s="207">
        <v>43.8</v>
      </c>
      <c r="C4" s="209">
        <v>44.2</v>
      </c>
      <c r="D4" s="209">
        <v>4.259634888438134</v>
      </c>
      <c r="E4" s="210">
        <v>53.5</v>
      </c>
    </row>
    <row r="5" spans="1:5" ht="15" customHeight="1">
      <c r="A5" s="453" t="s">
        <v>87</v>
      </c>
      <c r="B5" s="207">
        <v>43.8</v>
      </c>
      <c r="C5" s="209">
        <v>32.6</v>
      </c>
      <c r="D5" s="209">
        <v>5.856219709208401</v>
      </c>
      <c r="E5" s="210">
        <v>53.5</v>
      </c>
    </row>
    <row r="6" spans="1:5" ht="15" customHeight="1">
      <c r="A6" s="452" t="s">
        <v>88</v>
      </c>
      <c r="B6" s="207">
        <v>43.8</v>
      </c>
      <c r="C6" s="209">
        <v>41</v>
      </c>
      <c r="D6" s="209">
        <v>2.5114155251141552</v>
      </c>
      <c r="E6" s="210">
        <v>53.5</v>
      </c>
    </row>
    <row r="7" spans="1:5" ht="15" customHeight="1">
      <c r="A7" s="453" t="s">
        <v>89</v>
      </c>
      <c r="B7" s="207">
        <v>89</v>
      </c>
      <c r="C7" s="209">
        <v>31.8</v>
      </c>
      <c r="D7" s="209">
        <v>3.8745387453874542</v>
      </c>
      <c r="E7" s="210">
        <v>28.8</v>
      </c>
    </row>
    <row r="8" spans="1:5" ht="15" customHeight="1">
      <c r="A8" s="452" t="s">
        <v>90</v>
      </c>
      <c r="B8" s="207">
        <v>89</v>
      </c>
      <c r="C8" s="209">
        <v>36.7</v>
      </c>
      <c r="D8" s="209">
        <v>3.6744609778317643</v>
      </c>
      <c r="E8" s="210">
        <v>28.8</v>
      </c>
    </row>
    <row r="9" spans="1:5" ht="15" customHeight="1">
      <c r="A9" s="453" t="s">
        <v>91</v>
      </c>
      <c r="B9" s="207">
        <v>58.7</v>
      </c>
      <c r="C9" s="209">
        <v>39.6</v>
      </c>
      <c r="D9" s="209">
        <v>6.228070175438597</v>
      </c>
      <c r="E9" s="210">
        <v>29.6</v>
      </c>
    </row>
    <row r="10" spans="1:5" ht="15" customHeight="1">
      <c r="A10" s="452" t="s">
        <v>92</v>
      </c>
      <c r="B10" s="207">
        <v>20</v>
      </c>
      <c r="C10" s="209">
        <v>62.7</v>
      </c>
      <c r="D10" s="209">
        <v>11.726384364820847</v>
      </c>
      <c r="E10" s="210">
        <v>52.3</v>
      </c>
    </row>
    <row r="11" spans="1:5" ht="15" customHeight="1">
      <c r="A11" s="453" t="s">
        <v>93</v>
      </c>
      <c r="B11" s="207">
        <v>20</v>
      </c>
      <c r="C11" s="209">
        <v>88.5</v>
      </c>
      <c r="D11" s="209">
        <v>19.77715877437326</v>
      </c>
      <c r="E11" s="210">
        <v>52.3</v>
      </c>
    </row>
    <row r="12" spans="1:5" ht="15" customHeight="1">
      <c r="A12" s="452" t="s">
        <v>94</v>
      </c>
      <c r="B12" s="207">
        <v>43.9</v>
      </c>
      <c r="C12" s="209">
        <v>43.6</v>
      </c>
      <c r="D12" s="209">
        <v>7.702464788732394</v>
      </c>
      <c r="E12" s="210">
        <v>39.2</v>
      </c>
    </row>
    <row r="13" spans="1:5" ht="15" customHeight="1">
      <c r="A13" s="453" t="s">
        <v>95</v>
      </c>
      <c r="B13" s="207">
        <v>70.2</v>
      </c>
      <c r="C13" s="209">
        <v>28.1</v>
      </c>
      <c r="D13" s="209">
        <v>4.369747899159663</v>
      </c>
      <c r="E13" s="210">
        <v>28.9</v>
      </c>
    </row>
    <row r="14" spans="1:5" ht="15" customHeight="1">
      <c r="A14" s="452" t="s">
        <v>96</v>
      </c>
      <c r="B14" s="207">
        <v>71.8</v>
      </c>
      <c r="C14" s="209">
        <v>36.8</v>
      </c>
      <c r="D14" s="209">
        <v>5.21133525456292</v>
      </c>
      <c r="E14" s="210">
        <v>35.9</v>
      </c>
    </row>
    <row r="15" spans="1:5" ht="15" customHeight="1">
      <c r="A15" s="453" t="s">
        <v>97</v>
      </c>
      <c r="B15" s="207">
        <v>93.8</v>
      </c>
      <c r="C15" s="209">
        <v>26.2</v>
      </c>
      <c r="D15" s="209">
        <v>4.517133956386292</v>
      </c>
      <c r="E15" s="210">
        <v>28.9</v>
      </c>
    </row>
    <row r="16" spans="1:5" ht="15" customHeight="1">
      <c r="A16" s="452" t="s">
        <v>98</v>
      </c>
      <c r="B16" s="207">
        <v>63.9</v>
      </c>
      <c r="C16" s="209">
        <v>22.2</v>
      </c>
      <c r="D16" s="209">
        <v>4.215456674473068</v>
      </c>
      <c r="E16" s="210">
        <v>14.4</v>
      </c>
    </row>
    <row r="17" spans="1:5" ht="15" customHeight="1">
      <c r="A17" s="453" t="s">
        <v>99</v>
      </c>
      <c r="B17" s="207">
        <v>70.2</v>
      </c>
      <c r="C17" s="209">
        <v>30.8</v>
      </c>
      <c r="D17" s="209">
        <v>7.853403141361256</v>
      </c>
      <c r="E17" s="210">
        <v>28.9</v>
      </c>
    </row>
    <row r="18" spans="1:5" ht="15" customHeight="1">
      <c r="A18" s="452" t="s">
        <v>100</v>
      </c>
      <c r="B18" s="207">
        <v>70.2</v>
      </c>
      <c r="C18" s="209">
        <v>27.3</v>
      </c>
      <c r="D18" s="209">
        <v>5.711472181191532</v>
      </c>
      <c r="E18" s="210">
        <v>28.9</v>
      </c>
    </row>
    <row r="19" spans="1:5" ht="15" customHeight="1">
      <c r="A19" s="453" t="s">
        <v>101</v>
      </c>
      <c r="B19" s="207">
        <v>76.2</v>
      </c>
      <c r="C19" s="209">
        <v>31.4</v>
      </c>
      <c r="D19" s="209">
        <v>2.841918294849023</v>
      </c>
      <c r="E19" s="210">
        <v>30.5</v>
      </c>
    </row>
    <row r="20" spans="1:5" ht="15" customHeight="1">
      <c r="A20" s="452" t="s">
        <v>102</v>
      </c>
      <c r="B20" s="207">
        <v>75</v>
      </c>
      <c r="C20" s="209">
        <v>35.6</v>
      </c>
      <c r="D20" s="209">
        <v>4.253904951811233</v>
      </c>
      <c r="E20" s="210">
        <v>35.8</v>
      </c>
    </row>
    <row r="21" spans="1:5" ht="15" customHeight="1">
      <c r="A21" s="453" t="s">
        <v>103</v>
      </c>
      <c r="B21" s="207">
        <v>75</v>
      </c>
      <c r="C21" s="209">
        <v>48.7</v>
      </c>
      <c r="D21" s="209">
        <v>7.628326996197719</v>
      </c>
      <c r="E21" s="210">
        <v>35.8</v>
      </c>
    </row>
    <row r="22" spans="1:5" ht="15" customHeight="1">
      <c r="A22" s="452" t="s">
        <v>104</v>
      </c>
      <c r="B22" s="207">
        <v>75</v>
      </c>
      <c r="C22" s="209">
        <v>30.5</v>
      </c>
      <c r="D22" s="209">
        <v>3.169398907103825</v>
      </c>
      <c r="E22" s="210">
        <v>35.8</v>
      </c>
    </row>
    <row r="23" spans="1:5" ht="15" customHeight="1">
      <c r="A23" s="453" t="s">
        <v>105</v>
      </c>
      <c r="B23" s="207">
        <v>51.1</v>
      </c>
      <c r="C23" s="209">
        <v>62.2</v>
      </c>
      <c r="D23" s="209">
        <v>15.618661257606492</v>
      </c>
      <c r="E23" s="210">
        <v>67.1</v>
      </c>
    </row>
    <row r="24" spans="1:5" ht="15" customHeight="1">
      <c r="A24" s="452" t="s">
        <v>106</v>
      </c>
      <c r="B24" s="207">
        <v>39.5</v>
      </c>
      <c r="C24" s="209">
        <v>45.9</v>
      </c>
      <c r="D24" s="209">
        <v>6.718287406057846</v>
      </c>
      <c r="E24" s="210">
        <v>64</v>
      </c>
    </row>
    <row r="25" spans="1:5" ht="15" customHeight="1">
      <c r="A25" s="453" t="s">
        <v>107</v>
      </c>
      <c r="B25" s="207">
        <v>39.5</v>
      </c>
      <c r="C25" s="209">
        <v>65.8</v>
      </c>
      <c r="D25" s="209">
        <v>11.314596554850407</v>
      </c>
      <c r="E25" s="210">
        <v>64</v>
      </c>
    </row>
    <row r="26" spans="1:5" ht="15" customHeight="1">
      <c r="A26" s="452" t="s">
        <v>108</v>
      </c>
      <c r="B26" s="207">
        <v>41.2</v>
      </c>
      <c r="C26" s="209">
        <v>34.2</v>
      </c>
      <c r="D26" s="209">
        <v>5.508684863523573</v>
      </c>
      <c r="E26" s="210">
        <v>40.4</v>
      </c>
    </row>
    <row r="27" spans="1:5" ht="15" customHeight="1">
      <c r="A27" s="453" t="s">
        <v>109</v>
      </c>
      <c r="B27" s="207">
        <v>46.3</v>
      </c>
      <c r="C27" s="209">
        <v>42.7</v>
      </c>
      <c r="D27" s="209">
        <v>16.260566882148186</v>
      </c>
      <c r="E27" s="210">
        <v>36</v>
      </c>
    </row>
    <row r="28" spans="1:5" ht="15" customHeight="1">
      <c r="A28" s="452" t="s">
        <v>110</v>
      </c>
      <c r="B28" s="207">
        <v>45.2</v>
      </c>
      <c r="C28" s="209">
        <v>70.7</v>
      </c>
      <c r="D28" s="209">
        <v>8.044501497646555</v>
      </c>
      <c r="E28" s="210">
        <v>57.7</v>
      </c>
    </row>
    <row r="29" spans="1:5" ht="15" customHeight="1">
      <c r="A29" s="453" t="s">
        <v>111</v>
      </c>
      <c r="B29" s="207">
        <v>41.2</v>
      </c>
      <c r="C29" s="209">
        <v>48.8</v>
      </c>
      <c r="D29" s="209">
        <v>7.604809879753007</v>
      </c>
      <c r="E29" s="210">
        <v>40.4</v>
      </c>
    </row>
    <row r="30" spans="1:5" ht="15" customHeight="1">
      <c r="A30" s="452" t="s">
        <v>112</v>
      </c>
      <c r="B30" s="207">
        <v>31.1</v>
      </c>
      <c r="C30" s="209">
        <v>73.1</v>
      </c>
      <c r="D30" s="209">
        <v>11.14854517611026</v>
      </c>
      <c r="E30" s="210">
        <v>44.6</v>
      </c>
    </row>
    <row r="31" spans="1:5" ht="15" customHeight="1">
      <c r="A31" s="453" t="s">
        <v>113</v>
      </c>
      <c r="B31" s="207">
        <v>50</v>
      </c>
      <c r="C31" s="209">
        <v>22</v>
      </c>
      <c r="D31" s="209">
        <v>4.148278905560459</v>
      </c>
      <c r="E31" s="210">
        <v>29.5</v>
      </c>
    </row>
    <row r="32" spans="1:5" ht="15" customHeight="1">
      <c r="A32" s="452" t="s">
        <v>114</v>
      </c>
      <c r="B32" s="207">
        <v>42.9</v>
      </c>
      <c r="C32" s="209">
        <v>32.2</v>
      </c>
      <c r="D32" s="209">
        <v>3.9832285115303985</v>
      </c>
      <c r="E32" s="210">
        <v>26.8</v>
      </c>
    </row>
    <row r="33" spans="1:5" ht="15" customHeight="1">
      <c r="A33" s="453" t="s">
        <v>115</v>
      </c>
      <c r="B33" s="207">
        <v>50</v>
      </c>
      <c r="C33" s="209">
        <v>50</v>
      </c>
      <c r="D33" s="209">
        <v>13.636363636363635</v>
      </c>
      <c r="E33" s="210">
        <v>29.5</v>
      </c>
    </row>
    <row r="34" spans="1:5" ht="15" customHeight="1">
      <c r="A34" s="452" t="s">
        <v>116</v>
      </c>
      <c r="B34" s="207">
        <v>34.1</v>
      </c>
      <c r="C34" s="209">
        <v>44.8</v>
      </c>
      <c r="D34" s="209">
        <v>9.972506873281679</v>
      </c>
      <c r="E34" s="210">
        <v>54.9</v>
      </c>
    </row>
    <row r="35" spans="1:5" ht="15" customHeight="1">
      <c r="A35" s="453" t="s">
        <v>118</v>
      </c>
      <c r="B35" s="207">
        <v>32.4</v>
      </c>
      <c r="C35" s="209">
        <v>47.3</v>
      </c>
      <c r="D35" s="209">
        <v>14.45</v>
      </c>
      <c r="E35" s="210">
        <v>44.2</v>
      </c>
    </row>
    <row r="36" spans="1:5" ht="15" customHeight="1">
      <c r="A36" s="452" t="s">
        <v>119</v>
      </c>
      <c r="B36" s="207">
        <v>32.4</v>
      </c>
      <c r="C36" s="209">
        <v>48.1</v>
      </c>
      <c r="D36" s="209">
        <v>16.894977168949772</v>
      </c>
      <c r="E36" s="210">
        <v>44.2</v>
      </c>
    </row>
    <row r="37" spans="1:5" ht="15" customHeight="1">
      <c r="A37" s="453" t="s">
        <v>120</v>
      </c>
      <c r="B37" s="207">
        <v>24</v>
      </c>
      <c r="C37" s="209">
        <v>43.7</v>
      </c>
      <c r="D37" s="209">
        <v>10.537519957424161</v>
      </c>
      <c r="E37" s="210">
        <v>54.9</v>
      </c>
    </row>
    <row r="38" spans="1:5" ht="15" customHeight="1">
      <c r="A38" s="452" t="s">
        <v>121</v>
      </c>
      <c r="B38" s="207">
        <v>44.7</v>
      </c>
      <c r="C38" s="209">
        <v>33.4</v>
      </c>
      <c r="D38" s="209">
        <v>5.579868708971554</v>
      </c>
      <c r="E38" s="210">
        <v>33.3</v>
      </c>
    </row>
    <row r="39" spans="1:5" ht="15" customHeight="1">
      <c r="A39" s="453" t="s">
        <v>122</v>
      </c>
      <c r="B39" s="207">
        <v>69.6</v>
      </c>
      <c r="C39" s="209">
        <v>39.1</v>
      </c>
      <c r="D39" s="209">
        <v>2.7494108405341713</v>
      </c>
      <c r="E39" s="210">
        <v>22.1</v>
      </c>
    </row>
    <row r="40" spans="1:5" ht="15" customHeight="1">
      <c r="A40" s="452" t="s">
        <v>123</v>
      </c>
      <c r="B40" s="207">
        <v>37.8</v>
      </c>
      <c r="C40" s="209">
        <v>30.9</v>
      </c>
      <c r="D40" s="209">
        <v>7.794981313400962</v>
      </c>
      <c r="E40" s="210">
        <v>22.4</v>
      </c>
    </row>
    <row r="41" spans="1:5" ht="15" customHeight="1">
      <c r="A41" s="453" t="s">
        <v>124</v>
      </c>
      <c r="B41" s="207">
        <v>53.1</v>
      </c>
      <c r="C41" s="209">
        <v>44.1</v>
      </c>
      <c r="D41" s="209">
        <v>5.570291777188329</v>
      </c>
      <c r="E41" s="451" t="s">
        <v>129</v>
      </c>
    </row>
    <row r="42" spans="1:5" ht="15" customHeight="1">
      <c r="A42" s="452" t="s">
        <v>125</v>
      </c>
      <c r="B42" s="207">
        <v>56.8</v>
      </c>
      <c r="C42" s="209">
        <v>40.5</v>
      </c>
      <c r="D42" s="209">
        <v>7.450628366247755</v>
      </c>
      <c r="E42" s="210">
        <v>26.8</v>
      </c>
    </row>
    <row r="43" spans="1:5" ht="15" customHeight="1">
      <c r="A43" s="453" t="s">
        <v>126</v>
      </c>
      <c r="B43" s="207">
        <v>24</v>
      </c>
      <c r="C43" s="209">
        <v>72.9</v>
      </c>
      <c r="D43" s="209">
        <v>22.006204756980352</v>
      </c>
      <c r="E43" s="210">
        <v>69.2</v>
      </c>
    </row>
    <row r="44" spans="1:5" ht="15" customHeight="1">
      <c r="A44" s="452" t="s">
        <v>127</v>
      </c>
      <c r="B44" s="207">
        <v>60</v>
      </c>
      <c r="C44" s="209">
        <v>36.8</v>
      </c>
      <c r="D44" s="209">
        <v>9.675550405561992</v>
      </c>
      <c r="E44" s="210">
        <v>32.1</v>
      </c>
    </row>
    <row r="45" spans="1:5" ht="15" customHeight="1" thickBot="1">
      <c r="A45" s="454" t="s">
        <v>128</v>
      </c>
      <c r="B45" s="213">
        <v>76.7</v>
      </c>
      <c r="C45" s="214">
        <v>29.4</v>
      </c>
      <c r="D45" s="214">
        <v>7.345132743362832</v>
      </c>
      <c r="E45" s="215">
        <v>25.7</v>
      </c>
    </row>
    <row r="46" spans="1:5" ht="52.5" customHeight="1" thickTop="1">
      <c r="A46" s="932" t="s">
        <v>130</v>
      </c>
      <c r="B46" s="933"/>
      <c r="C46" s="933"/>
      <c r="D46" s="933"/>
      <c r="E46" s="933"/>
    </row>
  </sheetData>
  <sheetProtection/>
  <mergeCells count="3">
    <mergeCell ref="A1:E1"/>
    <mergeCell ref="B3:E3"/>
    <mergeCell ref="A46:E46"/>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2"/>
  <sheetViews>
    <sheetView zoomScalePageLayoutView="0" workbookViewId="0" topLeftCell="A1">
      <selection activeCell="A1" sqref="A1:M1"/>
    </sheetView>
  </sheetViews>
  <sheetFormatPr defaultColWidth="11.421875" defaultRowHeight="15"/>
  <cols>
    <col min="2" max="2" width="9.57421875" style="0" customWidth="1"/>
    <col min="3" max="3" width="9.421875" style="0" customWidth="1"/>
    <col min="4" max="4" width="7.7109375" style="0" customWidth="1"/>
    <col min="5" max="5" width="5.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15" thickBot="1">
      <c r="A1" s="945" t="s">
        <v>201</v>
      </c>
      <c r="B1" s="945"/>
      <c r="C1" s="945"/>
      <c r="D1" s="945"/>
      <c r="E1" s="945"/>
      <c r="F1" s="945"/>
      <c r="G1" s="945"/>
      <c r="H1" s="945"/>
      <c r="I1" s="945"/>
      <c r="J1" s="945"/>
      <c r="K1" s="945"/>
      <c r="L1" s="945"/>
      <c r="M1" s="945"/>
    </row>
    <row r="2" spans="1:31" ht="30" customHeight="1" thickTop="1">
      <c r="A2" s="981"/>
      <c r="B2" s="982"/>
      <c r="C2" s="963" t="s">
        <v>468</v>
      </c>
      <c r="D2" s="964"/>
      <c r="E2" s="964"/>
      <c r="F2" s="964"/>
      <c r="G2" s="964"/>
      <c r="H2" s="964"/>
      <c r="I2" s="964"/>
      <c r="J2" s="964"/>
      <c r="K2" s="964"/>
      <c r="L2" s="964"/>
      <c r="M2" s="965"/>
      <c r="S2" s="122" t="s">
        <v>260</v>
      </c>
      <c r="T2" s="122" t="s">
        <v>396</v>
      </c>
      <c r="U2" s="122" t="s">
        <v>269</v>
      </c>
      <c r="V2" s="122" t="s">
        <v>397</v>
      </c>
      <c r="W2" s="122" t="s">
        <v>266</v>
      </c>
      <c r="X2" s="122" t="s">
        <v>212</v>
      </c>
      <c r="Z2" s="122" t="s">
        <v>396</v>
      </c>
      <c r="AA2" s="122" t="s">
        <v>269</v>
      </c>
      <c r="AB2" s="122" t="s">
        <v>397</v>
      </c>
      <c r="AC2" s="122" t="s">
        <v>445</v>
      </c>
      <c r="AD2" s="122" t="s">
        <v>266</v>
      </c>
      <c r="AE2" s="122"/>
    </row>
    <row r="3" spans="1:31" ht="30" customHeight="1">
      <c r="A3" s="983"/>
      <c r="B3" s="962"/>
      <c r="C3" s="783" t="s">
        <v>264</v>
      </c>
      <c r="D3" s="966" t="s">
        <v>265</v>
      </c>
      <c r="E3" s="967"/>
      <c r="F3" s="967"/>
      <c r="G3" s="940"/>
      <c r="H3" s="126"/>
      <c r="I3" s="127"/>
      <c r="J3" s="127"/>
      <c r="K3" s="127"/>
      <c r="L3" s="127"/>
      <c r="M3" s="128"/>
      <c r="S3" s="122"/>
      <c r="T3" s="122"/>
      <c r="U3" s="122"/>
      <c r="V3" s="122"/>
      <c r="W3" s="122"/>
      <c r="X3" s="122"/>
      <c r="Z3" s="122"/>
      <c r="AA3" s="122"/>
      <c r="AB3" s="122"/>
      <c r="AC3" s="122"/>
      <c r="AD3" s="122"/>
      <c r="AE3" s="122"/>
    </row>
    <row r="4" spans="1:31" ht="15" customHeight="1">
      <c r="A4" s="983"/>
      <c r="B4" s="962"/>
      <c r="C4" s="784"/>
      <c r="D4" s="1046" t="s">
        <v>266</v>
      </c>
      <c r="E4" s="1055"/>
      <c r="F4" s="1046" t="s">
        <v>267</v>
      </c>
      <c r="G4" s="1055"/>
      <c r="H4" s="941" t="s">
        <v>265</v>
      </c>
      <c r="I4" s="941"/>
      <c r="J4" s="941"/>
      <c r="K4" s="941"/>
      <c r="L4" s="941"/>
      <c r="M4" s="942"/>
      <c r="S4" s="122" t="s">
        <v>261</v>
      </c>
      <c r="T4" s="122">
        <v>167</v>
      </c>
      <c r="U4" s="122">
        <v>174</v>
      </c>
      <c r="V4" s="122">
        <v>11</v>
      </c>
      <c r="W4" s="125">
        <v>1637</v>
      </c>
      <c r="X4" s="125">
        <v>1989</v>
      </c>
      <c r="Z4" s="123">
        <f>T4/X4*100</f>
        <v>8.396178984414277</v>
      </c>
      <c r="AA4" s="123">
        <f>U4/X4*100</f>
        <v>8.74811463046757</v>
      </c>
      <c r="AB4" s="123">
        <f>V4/X4*100</f>
        <v>0.5530417295123178</v>
      </c>
      <c r="AC4" s="123">
        <f>SUM(Z4:AB4)</f>
        <v>17.697335344394165</v>
      </c>
      <c r="AD4" s="123">
        <f>W4/X4*100</f>
        <v>82.30266465560582</v>
      </c>
      <c r="AE4" s="123"/>
    </row>
    <row r="5" spans="1:31" ht="28.5" customHeight="1">
      <c r="A5" s="983"/>
      <c r="B5" s="962"/>
      <c r="C5" s="785"/>
      <c r="D5" s="1046"/>
      <c r="E5" s="1055"/>
      <c r="F5" s="1046"/>
      <c r="G5" s="1055"/>
      <c r="H5" s="1054" t="s">
        <v>268</v>
      </c>
      <c r="I5" s="1055"/>
      <c r="J5" s="1054" t="s">
        <v>269</v>
      </c>
      <c r="K5" s="1054"/>
      <c r="L5" s="1046" t="s">
        <v>274</v>
      </c>
      <c r="M5" s="1047"/>
      <c r="S5" s="122" t="s">
        <v>262</v>
      </c>
      <c r="T5" s="122">
        <v>291</v>
      </c>
      <c r="U5" s="122">
        <v>443</v>
      </c>
      <c r="V5" s="122">
        <v>18</v>
      </c>
      <c r="W5" s="125">
        <v>3219</v>
      </c>
      <c r="X5" s="125">
        <v>3971</v>
      </c>
      <c r="Z5" s="123">
        <f aca="true" t="shared" si="0" ref="Z5:Z28">T5/X5*100</f>
        <v>7.3281289347771335</v>
      </c>
      <c r="AA5" s="123">
        <f aca="true" t="shared" si="1" ref="AA5:AA28">U5/X5*100</f>
        <v>11.155880130949383</v>
      </c>
      <c r="AB5" s="123">
        <f aca="true" t="shared" si="2" ref="AB5:AB28">V5/X5*100</f>
        <v>0.45328632586250317</v>
      </c>
      <c r="AC5" s="123">
        <f aca="true" t="shared" si="3" ref="AC5:AC28">SUM(Z5:AB5)</f>
        <v>18.93729539158902</v>
      </c>
      <c r="AD5" s="123">
        <f aca="true" t="shared" si="4" ref="AD5:AD28">W5/X5*100</f>
        <v>81.06270460841098</v>
      </c>
      <c r="AE5" s="123"/>
    </row>
    <row r="6" spans="1:31" ht="15" customHeight="1">
      <c r="A6" s="1052" t="s">
        <v>467</v>
      </c>
      <c r="B6" s="1053"/>
      <c r="C6" s="47" t="s">
        <v>210</v>
      </c>
      <c r="D6" s="48" t="s">
        <v>210</v>
      </c>
      <c r="E6" s="47" t="s">
        <v>211</v>
      </c>
      <c r="F6" s="49" t="s">
        <v>210</v>
      </c>
      <c r="G6" s="48" t="s">
        <v>211</v>
      </c>
      <c r="H6" s="49" t="s">
        <v>210</v>
      </c>
      <c r="I6" s="49" t="s">
        <v>211</v>
      </c>
      <c r="J6" s="49" t="s">
        <v>210</v>
      </c>
      <c r="K6" s="49" t="s">
        <v>211</v>
      </c>
      <c r="L6" s="49" t="s">
        <v>210</v>
      </c>
      <c r="M6" s="124" t="s">
        <v>211</v>
      </c>
      <c r="S6" s="122" t="s">
        <v>263</v>
      </c>
      <c r="T6" s="122">
        <v>431</v>
      </c>
      <c r="U6" s="122">
        <v>637</v>
      </c>
      <c r="V6" s="122">
        <v>37</v>
      </c>
      <c r="W6" s="125">
        <v>4510</v>
      </c>
      <c r="X6" s="125">
        <v>5615</v>
      </c>
      <c r="Z6" s="123">
        <f t="shared" si="0"/>
        <v>7.67586821015138</v>
      </c>
      <c r="AA6" s="123">
        <f t="shared" si="1"/>
        <v>11.344612644701693</v>
      </c>
      <c r="AB6" s="123">
        <f t="shared" si="2"/>
        <v>0.6589492430988424</v>
      </c>
      <c r="AC6" s="123">
        <f t="shared" si="3"/>
        <v>19.679430097951915</v>
      </c>
      <c r="AD6" s="123">
        <f t="shared" si="4"/>
        <v>80.32056990204809</v>
      </c>
      <c r="AE6" s="123"/>
    </row>
    <row r="7" spans="1:31" ht="15" customHeight="1">
      <c r="A7" s="935" t="s">
        <v>261</v>
      </c>
      <c r="B7" s="936"/>
      <c r="C7" s="1032">
        <v>1989</v>
      </c>
      <c r="D7" s="1032">
        <v>1637</v>
      </c>
      <c r="E7" s="1032">
        <f>D7/C7*100</f>
        <v>82.30266465560582</v>
      </c>
      <c r="F7" s="1032">
        <f>C7-D7</f>
        <v>352</v>
      </c>
      <c r="G7" s="1032">
        <f>F7/C7*100</f>
        <v>17.69733534439417</v>
      </c>
      <c r="H7" s="1032">
        <v>167</v>
      </c>
      <c r="I7" s="1032">
        <f>H7/C7*100</f>
        <v>8.396178984414277</v>
      </c>
      <c r="J7" s="1032">
        <v>174</v>
      </c>
      <c r="K7" s="1032">
        <f>J7/C7*100</f>
        <v>8.74811463046757</v>
      </c>
      <c r="L7" s="1032">
        <v>11</v>
      </c>
      <c r="M7" s="277">
        <f>L7/C7*100</f>
        <v>0.5530417295123178</v>
      </c>
      <c r="S7" s="122" t="s">
        <v>446</v>
      </c>
      <c r="T7" s="122">
        <v>676</v>
      </c>
      <c r="U7" s="122">
        <v>719</v>
      </c>
      <c r="V7" s="122">
        <v>80</v>
      </c>
      <c r="W7" s="125">
        <v>5602</v>
      </c>
      <c r="X7" s="125">
        <v>7077</v>
      </c>
      <c r="Z7" s="123">
        <f t="shared" si="0"/>
        <v>9.552070086194716</v>
      </c>
      <c r="AA7" s="123">
        <f t="shared" si="1"/>
        <v>10.159672177476333</v>
      </c>
      <c r="AB7" s="123">
        <f t="shared" si="2"/>
        <v>1.1304224954076587</v>
      </c>
      <c r="AC7" s="123">
        <f t="shared" si="3"/>
        <v>20.842164759078706</v>
      </c>
      <c r="AD7" s="123">
        <f t="shared" si="4"/>
        <v>79.15783524092129</v>
      </c>
      <c r="AE7" s="123"/>
    </row>
    <row r="8" spans="1:31" ht="15" customHeight="1">
      <c r="A8" s="1044" t="s">
        <v>262</v>
      </c>
      <c r="B8" s="1045"/>
      <c r="C8" s="1033">
        <v>3971</v>
      </c>
      <c r="D8" s="1033">
        <v>3219</v>
      </c>
      <c r="E8" s="1033">
        <f aca="true" t="shared" si="5" ref="E8:E31">D8/C8*100</f>
        <v>81.06270460841098</v>
      </c>
      <c r="F8" s="1033">
        <f aca="true" t="shared" si="6" ref="F8:F31">C8-D8</f>
        <v>752</v>
      </c>
      <c r="G8" s="1033">
        <f aca="true" t="shared" si="7" ref="G8:G31">F8/C8*100</f>
        <v>18.93729539158902</v>
      </c>
      <c r="H8" s="1033">
        <v>291</v>
      </c>
      <c r="I8" s="1033">
        <f aca="true" t="shared" si="8" ref="I8:I31">H8/C8*100</f>
        <v>7.3281289347771335</v>
      </c>
      <c r="J8" s="1033">
        <v>443</v>
      </c>
      <c r="K8" s="1033">
        <f aca="true" t="shared" si="9" ref="K8:K31">J8/C8*100</f>
        <v>11.155880130949383</v>
      </c>
      <c r="L8" s="1033">
        <v>18</v>
      </c>
      <c r="M8" s="271">
        <f aca="true" t="shared" si="10" ref="M8:M31">L8/C8*100</f>
        <v>0.45328632586250317</v>
      </c>
      <c r="S8" s="122" t="s">
        <v>447</v>
      </c>
      <c r="T8" s="125">
        <v>1123</v>
      </c>
      <c r="U8" s="122">
        <v>747</v>
      </c>
      <c r="V8" s="122">
        <v>140</v>
      </c>
      <c r="W8" s="125">
        <v>7103</v>
      </c>
      <c r="X8" s="125">
        <v>9113</v>
      </c>
      <c r="Z8" s="123">
        <f t="shared" si="0"/>
        <v>12.32305497640733</v>
      </c>
      <c r="AA8" s="123">
        <f t="shared" si="1"/>
        <v>8.197081092944146</v>
      </c>
      <c r="AB8" s="123">
        <f t="shared" si="2"/>
        <v>1.5362668715022496</v>
      </c>
      <c r="AC8" s="123">
        <f t="shared" si="3"/>
        <v>22.056402940853722</v>
      </c>
      <c r="AD8" s="123">
        <f t="shared" si="4"/>
        <v>77.94359705914627</v>
      </c>
      <c r="AE8" s="123"/>
    </row>
    <row r="9" spans="1:31" ht="15" customHeight="1">
      <c r="A9" s="1050" t="s">
        <v>263</v>
      </c>
      <c r="B9" s="1051"/>
      <c r="C9" s="1033">
        <v>5615</v>
      </c>
      <c r="D9" s="1033">
        <v>4510</v>
      </c>
      <c r="E9" s="1033">
        <f t="shared" si="5"/>
        <v>80.32056990204809</v>
      </c>
      <c r="F9" s="1033">
        <f t="shared" si="6"/>
        <v>1105</v>
      </c>
      <c r="G9" s="1033">
        <f t="shared" si="7"/>
        <v>19.679430097951915</v>
      </c>
      <c r="H9" s="1033">
        <v>431</v>
      </c>
      <c r="I9" s="1033">
        <f t="shared" si="8"/>
        <v>7.67586821015138</v>
      </c>
      <c r="J9" s="1033">
        <v>637</v>
      </c>
      <c r="K9" s="1033">
        <f t="shared" si="9"/>
        <v>11.344612644701693</v>
      </c>
      <c r="L9" s="1033">
        <v>37</v>
      </c>
      <c r="M9" s="271">
        <f t="shared" si="10"/>
        <v>0.6589492430988424</v>
      </c>
      <c r="S9" s="122" t="s">
        <v>448</v>
      </c>
      <c r="T9" s="122">
        <v>710</v>
      </c>
      <c r="U9" s="122">
        <v>417</v>
      </c>
      <c r="V9" s="122">
        <v>151</v>
      </c>
      <c r="W9" s="125">
        <v>4112</v>
      </c>
      <c r="X9" s="125">
        <v>5390</v>
      </c>
      <c r="Z9" s="123">
        <f t="shared" si="0"/>
        <v>13.172541743970315</v>
      </c>
      <c r="AA9" s="123">
        <f t="shared" si="1"/>
        <v>7.736549165120593</v>
      </c>
      <c r="AB9" s="123">
        <f t="shared" si="2"/>
        <v>2.8014842300556584</v>
      </c>
      <c r="AC9" s="123">
        <f t="shared" si="3"/>
        <v>23.710575139146563</v>
      </c>
      <c r="AD9" s="123">
        <f t="shared" si="4"/>
        <v>76.28942486085343</v>
      </c>
      <c r="AE9" s="123"/>
    </row>
    <row r="10" spans="1:31" ht="15" customHeight="1">
      <c r="A10" s="1044" t="s">
        <v>446</v>
      </c>
      <c r="B10" s="1045"/>
      <c r="C10" s="1033">
        <v>7077</v>
      </c>
      <c r="D10" s="1033">
        <v>5602</v>
      </c>
      <c r="E10" s="1033">
        <f t="shared" si="5"/>
        <v>79.15783524092129</v>
      </c>
      <c r="F10" s="1033">
        <f t="shared" si="6"/>
        <v>1475</v>
      </c>
      <c r="G10" s="1033">
        <f t="shared" si="7"/>
        <v>20.842164759078706</v>
      </c>
      <c r="H10" s="1033">
        <v>676</v>
      </c>
      <c r="I10" s="1033">
        <f t="shared" si="8"/>
        <v>9.552070086194716</v>
      </c>
      <c r="J10" s="1033">
        <v>719</v>
      </c>
      <c r="K10" s="1033">
        <f t="shared" si="9"/>
        <v>10.159672177476333</v>
      </c>
      <c r="L10" s="1033">
        <v>80</v>
      </c>
      <c r="M10" s="271">
        <f t="shared" si="10"/>
        <v>1.1304224954076587</v>
      </c>
      <c r="S10" s="122" t="s">
        <v>449</v>
      </c>
      <c r="T10" s="122">
        <v>596</v>
      </c>
      <c r="U10" s="122">
        <v>347</v>
      </c>
      <c r="V10" s="122">
        <v>190</v>
      </c>
      <c r="W10" s="125">
        <v>3453</v>
      </c>
      <c r="X10" s="125">
        <v>4586</v>
      </c>
      <c r="Z10" s="123">
        <f t="shared" si="0"/>
        <v>12.996075010902747</v>
      </c>
      <c r="AA10" s="123">
        <f t="shared" si="1"/>
        <v>7.566506759703445</v>
      </c>
      <c r="AB10" s="123">
        <f t="shared" si="2"/>
        <v>4.143044047099869</v>
      </c>
      <c r="AC10" s="123">
        <f t="shared" si="3"/>
        <v>24.705625817706064</v>
      </c>
      <c r="AD10" s="123">
        <f t="shared" si="4"/>
        <v>75.29437418229394</v>
      </c>
      <c r="AE10" s="123"/>
    </row>
    <row r="11" spans="1:31" ht="15" customHeight="1">
      <c r="A11" s="1050" t="s">
        <v>447</v>
      </c>
      <c r="B11" s="1051"/>
      <c r="C11" s="1033">
        <v>9113</v>
      </c>
      <c r="D11" s="1033">
        <v>7103</v>
      </c>
      <c r="E11" s="1033">
        <f t="shared" si="5"/>
        <v>77.94359705914627</v>
      </c>
      <c r="F11" s="1033">
        <f t="shared" si="6"/>
        <v>2010</v>
      </c>
      <c r="G11" s="1033">
        <f t="shared" si="7"/>
        <v>22.056402940853726</v>
      </c>
      <c r="H11" s="1033">
        <v>1123</v>
      </c>
      <c r="I11" s="1033">
        <f t="shared" si="8"/>
        <v>12.32305497640733</v>
      </c>
      <c r="J11" s="1033">
        <v>747</v>
      </c>
      <c r="K11" s="1033">
        <f t="shared" si="9"/>
        <v>8.197081092944146</v>
      </c>
      <c r="L11" s="1033">
        <v>140</v>
      </c>
      <c r="M11" s="271">
        <f t="shared" si="10"/>
        <v>1.5362668715022496</v>
      </c>
      <c r="S11" s="122" t="s">
        <v>450</v>
      </c>
      <c r="T11" s="122">
        <v>498</v>
      </c>
      <c r="U11" s="122">
        <v>243</v>
      </c>
      <c r="V11" s="122">
        <v>151</v>
      </c>
      <c r="W11" s="125">
        <v>2751</v>
      </c>
      <c r="X11" s="125">
        <v>3643</v>
      </c>
      <c r="Z11" s="123">
        <f t="shared" si="0"/>
        <v>13.670052154817459</v>
      </c>
      <c r="AA11" s="123">
        <f t="shared" si="1"/>
        <v>6.670326653856712</v>
      </c>
      <c r="AB11" s="123">
        <f t="shared" si="2"/>
        <v>4.144935492725776</v>
      </c>
      <c r="AC11" s="123">
        <f t="shared" si="3"/>
        <v>24.485314301399946</v>
      </c>
      <c r="AD11" s="123">
        <f t="shared" si="4"/>
        <v>75.51468569860006</v>
      </c>
      <c r="AE11" s="123"/>
    </row>
    <row r="12" spans="1:31" ht="15" customHeight="1">
      <c r="A12" s="1044" t="s">
        <v>448</v>
      </c>
      <c r="B12" s="1045"/>
      <c r="C12" s="1033">
        <v>5390</v>
      </c>
      <c r="D12" s="1033">
        <v>4112</v>
      </c>
      <c r="E12" s="1033">
        <f t="shared" si="5"/>
        <v>76.28942486085343</v>
      </c>
      <c r="F12" s="1033">
        <f t="shared" si="6"/>
        <v>1278</v>
      </c>
      <c r="G12" s="1033">
        <f t="shared" si="7"/>
        <v>23.710575139146567</v>
      </c>
      <c r="H12" s="1033">
        <v>710</v>
      </c>
      <c r="I12" s="1033">
        <f t="shared" si="8"/>
        <v>13.172541743970315</v>
      </c>
      <c r="J12" s="1033">
        <v>417</v>
      </c>
      <c r="K12" s="1033">
        <f t="shared" si="9"/>
        <v>7.736549165120593</v>
      </c>
      <c r="L12" s="1033">
        <v>151</v>
      </c>
      <c r="M12" s="271">
        <f t="shared" si="10"/>
        <v>2.8014842300556584</v>
      </c>
      <c r="S12" s="122" t="s">
        <v>451</v>
      </c>
      <c r="T12" s="125">
        <v>2547</v>
      </c>
      <c r="U12" s="122">
        <v>965</v>
      </c>
      <c r="V12" s="122">
        <v>956</v>
      </c>
      <c r="W12" s="125">
        <v>13888</v>
      </c>
      <c r="X12" s="125">
        <v>18356</v>
      </c>
      <c r="Z12" s="123">
        <f t="shared" si="0"/>
        <v>13.87557202004794</v>
      </c>
      <c r="AA12" s="123">
        <f t="shared" si="1"/>
        <v>5.2571366310743075</v>
      </c>
      <c r="AB12" s="123">
        <f t="shared" si="2"/>
        <v>5.208106341250817</v>
      </c>
      <c r="AC12" s="123">
        <f t="shared" si="3"/>
        <v>24.340814992373062</v>
      </c>
      <c r="AD12" s="123">
        <f t="shared" si="4"/>
        <v>75.65918500762695</v>
      </c>
      <c r="AE12" s="123"/>
    </row>
    <row r="13" spans="1:31" ht="15" customHeight="1">
      <c r="A13" s="1050" t="s">
        <v>449</v>
      </c>
      <c r="B13" s="1051"/>
      <c r="C13" s="1033">
        <v>4586</v>
      </c>
      <c r="D13" s="1033">
        <v>3453</v>
      </c>
      <c r="E13" s="1033">
        <f t="shared" si="5"/>
        <v>75.29437418229394</v>
      </c>
      <c r="F13" s="1033">
        <f t="shared" si="6"/>
        <v>1133</v>
      </c>
      <c r="G13" s="1033">
        <f t="shared" si="7"/>
        <v>24.70562581770606</v>
      </c>
      <c r="H13" s="1033">
        <v>596</v>
      </c>
      <c r="I13" s="1033">
        <f t="shared" si="8"/>
        <v>12.996075010902747</v>
      </c>
      <c r="J13" s="1033">
        <v>347</v>
      </c>
      <c r="K13" s="1033">
        <f t="shared" si="9"/>
        <v>7.566506759703445</v>
      </c>
      <c r="L13" s="1033">
        <v>190</v>
      </c>
      <c r="M13" s="271">
        <f t="shared" si="10"/>
        <v>4.143044047099869</v>
      </c>
      <c r="S13" s="122" t="s">
        <v>452</v>
      </c>
      <c r="T13" s="125">
        <v>3851</v>
      </c>
      <c r="U13" s="125">
        <v>1246</v>
      </c>
      <c r="V13" s="125">
        <v>1159</v>
      </c>
      <c r="W13" s="125">
        <v>15320</v>
      </c>
      <c r="X13" s="125">
        <v>21576</v>
      </c>
      <c r="Z13" s="123">
        <f t="shared" si="0"/>
        <v>17.848535409714497</v>
      </c>
      <c r="AA13" s="123">
        <f t="shared" si="1"/>
        <v>5.774935113088617</v>
      </c>
      <c r="AB13" s="123">
        <f t="shared" si="2"/>
        <v>5.371709306637004</v>
      </c>
      <c r="AC13" s="123">
        <f t="shared" si="3"/>
        <v>28.99517982944012</v>
      </c>
      <c r="AD13" s="123">
        <f t="shared" si="4"/>
        <v>71.00482017055988</v>
      </c>
      <c r="AE13" s="123"/>
    </row>
    <row r="14" spans="1:31" ht="15" customHeight="1">
      <c r="A14" s="1044" t="s">
        <v>450</v>
      </c>
      <c r="B14" s="1045"/>
      <c r="C14" s="1033">
        <v>3643</v>
      </c>
      <c r="D14" s="1033">
        <v>2751</v>
      </c>
      <c r="E14" s="1033">
        <f t="shared" si="5"/>
        <v>75.51468569860006</v>
      </c>
      <c r="F14" s="1033">
        <f t="shared" si="6"/>
        <v>892</v>
      </c>
      <c r="G14" s="1033">
        <f t="shared" si="7"/>
        <v>24.485314301399946</v>
      </c>
      <c r="H14" s="1033">
        <v>498</v>
      </c>
      <c r="I14" s="1033">
        <f t="shared" si="8"/>
        <v>13.670052154817459</v>
      </c>
      <c r="J14" s="1033">
        <v>243</v>
      </c>
      <c r="K14" s="1033">
        <f t="shared" si="9"/>
        <v>6.670326653856712</v>
      </c>
      <c r="L14" s="1033">
        <v>151</v>
      </c>
      <c r="M14" s="271">
        <f t="shared" si="10"/>
        <v>4.144935492725776</v>
      </c>
      <c r="S14" s="122" t="s">
        <v>453</v>
      </c>
      <c r="T14" s="125">
        <v>3492</v>
      </c>
      <c r="U14" s="125">
        <v>1018</v>
      </c>
      <c r="V14" s="122">
        <v>969</v>
      </c>
      <c r="W14" s="125">
        <v>10122</v>
      </c>
      <c r="X14" s="125">
        <v>15601</v>
      </c>
      <c r="Z14" s="123">
        <f t="shared" si="0"/>
        <v>22.383180565348376</v>
      </c>
      <c r="AA14" s="123">
        <f t="shared" si="1"/>
        <v>6.525222742131914</v>
      </c>
      <c r="AB14" s="123">
        <f t="shared" si="2"/>
        <v>6.211140311518493</v>
      </c>
      <c r="AC14" s="123">
        <f t="shared" si="3"/>
        <v>35.11954361899878</v>
      </c>
      <c r="AD14" s="123">
        <f t="shared" si="4"/>
        <v>64.88045638100121</v>
      </c>
      <c r="AE14" s="123"/>
    </row>
    <row r="15" spans="1:31" ht="15" customHeight="1">
      <c r="A15" s="1050" t="s">
        <v>451</v>
      </c>
      <c r="B15" s="1051"/>
      <c r="C15" s="1033">
        <v>18356</v>
      </c>
      <c r="D15" s="1033">
        <v>13888</v>
      </c>
      <c r="E15" s="1033">
        <f t="shared" si="5"/>
        <v>75.65918500762695</v>
      </c>
      <c r="F15" s="1033">
        <f t="shared" si="6"/>
        <v>4468</v>
      </c>
      <c r="G15" s="1033">
        <f t="shared" si="7"/>
        <v>24.340814992373065</v>
      </c>
      <c r="H15" s="1033">
        <v>2547</v>
      </c>
      <c r="I15" s="1033">
        <f t="shared" si="8"/>
        <v>13.87557202004794</v>
      </c>
      <c r="J15" s="1033">
        <v>965</v>
      </c>
      <c r="K15" s="1033">
        <f t="shared" si="9"/>
        <v>5.2571366310743075</v>
      </c>
      <c r="L15" s="1033">
        <v>956</v>
      </c>
      <c r="M15" s="271">
        <f t="shared" si="10"/>
        <v>5.208106341250817</v>
      </c>
      <c r="S15" s="122" t="s">
        <v>454</v>
      </c>
      <c r="T15" s="125">
        <v>2792</v>
      </c>
      <c r="U15" s="125">
        <v>1104</v>
      </c>
      <c r="V15" s="122">
        <v>781</v>
      </c>
      <c r="W15" s="125">
        <v>9229</v>
      </c>
      <c r="X15" s="125">
        <v>13906</v>
      </c>
      <c r="Z15" s="123">
        <f t="shared" si="0"/>
        <v>20.077664317560764</v>
      </c>
      <c r="AA15" s="123">
        <f t="shared" si="1"/>
        <v>7.9390191284337694</v>
      </c>
      <c r="AB15" s="123">
        <f t="shared" si="2"/>
        <v>5.616280742125701</v>
      </c>
      <c r="AC15" s="123">
        <f t="shared" si="3"/>
        <v>33.63296418812023</v>
      </c>
      <c r="AD15" s="123">
        <f t="shared" si="4"/>
        <v>66.36703581187976</v>
      </c>
      <c r="AE15" s="123"/>
    </row>
    <row r="16" spans="1:31" ht="15" customHeight="1">
      <c r="A16" s="1044" t="s">
        <v>452</v>
      </c>
      <c r="B16" s="1045"/>
      <c r="C16" s="1033">
        <v>21576</v>
      </c>
      <c r="D16" s="1033">
        <v>15320</v>
      </c>
      <c r="E16" s="1033">
        <f t="shared" si="5"/>
        <v>71.00482017055988</v>
      </c>
      <c r="F16" s="1033">
        <f t="shared" si="6"/>
        <v>6256</v>
      </c>
      <c r="G16" s="1033">
        <f t="shared" si="7"/>
        <v>28.995179829440122</v>
      </c>
      <c r="H16" s="1033">
        <v>3851</v>
      </c>
      <c r="I16" s="1033">
        <f t="shared" si="8"/>
        <v>17.848535409714497</v>
      </c>
      <c r="J16" s="1033">
        <v>1246</v>
      </c>
      <c r="K16" s="1033">
        <f t="shared" si="9"/>
        <v>5.774935113088617</v>
      </c>
      <c r="L16" s="1033">
        <v>1159</v>
      </c>
      <c r="M16" s="271">
        <f t="shared" si="10"/>
        <v>5.371709306637004</v>
      </c>
      <c r="S16" s="122" t="s">
        <v>455</v>
      </c>
      <c r="T16" s="125">
        <v>2208</v>
      </c>
      <c r="U16" s="125">
        <v>1290</v>
      </c>
      <c r="V16" s="122">
        <v>713</v>
      </c>
      <c r="W16" s="125">
        <v>11921</v>
      </c>
      <c r="X16" s="125">
        <v>16132</v>
      </c>
      <c r="Z16" s="123">
        <f t="shared" si="0"/>
        <v>13.687081576989835</v>
      </c>
      <c r="AA16" s="123">
        <f t="shared" si="1"/>
        <v>7.996528638730474</v>
      </c>
      <c r="AB16" s="123">
        <f t="shared" si="2"/>
        <v>4.419786759236301</v>
      </c>
      <c r="AC16" s="123">
        <f t="shared" si="3"/>
        <v>26.10339697495661</v>
      </c>
      <c r="AD16" s="123">
        <f t="shared" si="4"/>
        <v>73.89660302504339</v>
      </c>
      <c r="AE16" s="123"/>
    </row>
    <row r="17" spans="1:31" ht="15" customHeight="1">
      <c r="A17" s="1050" t="s">
        <v>453</v>
      </c>
      <c r="B17" s="1051"/>
      <c r="C17" s="1033">
        <v>15601</v>
      </c>
      <c r="D17" s="1033">
        <v>10122</v>
      </c>
      <c r="E17" s="1033">
        <f t="shared" si="5"/>
        <v>64.88045638100121</v>
      </c>
      <c r="F17" s="1033">
        <f t="shared" si="6"/>
        <v>5479</v>
      </c>
      <c r="G17" s="1033">
        <f t="shared" si="7"/>
        <v>35.11954361899878</v>
      </c>
      <c r="H17" s="1033">
        <v>3492</v>
      </c>
      <c r="I17" s="1033">
        <f t="shared" si="8"/>
        <v>22.383180565348376</v>
      </c>
      <c r="J17" s="1033">
        <v>1018</v>
      </c>
      <c r="K17" s="1033">
        <f t="shared" si="9"/>
        <v>6.525222742131914</v>
      </c>
      <c r="L17" s="1033">
        <v>969</v>
      </c>
      <c r="M17" s="271">
        <f t="shared" si="10"/>
        <v>6.211140311518493</v>
      </c>
      <c r="S17" s="122" t="s">
        <v>456</v>
      </c>
      <c r="T17" s="125">
        <v>1711</v>
      </c>
      <c r="U17" s="125">
        <v>1125</v>
      </c>
      <c r="V17" s="125">
        <v>1000</v>
      </c>
      <c r="W17" s="125">
        <v>11882</v>
      </c>
      <c r="X17" s="125">
        <v>15718</v>
      </c>
      <c r="Z17" s="123">
        <f t="shared" si="0"/>
        <v>10.885608856088561</v>
      </c>
      <c r="AA17" s="123">
        <f t="shared" si="1"/>
        <v>7.157399160198498</v>
      </c>
      <c r="AB17" s="123">
        <f t="shared" si="2"/>
        <v>6.36213258684311</v>
      </c>
      <c r="AC17" s="123">
        <f t="shared" si="3"/>
        <v>24.40514060313017</v>
      </c>
      <c r="AD17" s="123">
        <f t="shared" si="4"/>
        <v>75.59485939686982</v>
      </c>
      <c r="AE17" s="123"/>
    </row>
    <row r="18" spans="1:31" ht="15" customHeight="1">
      <c r="A18" s="1044" t="s">
        <v>454</v>
      </c>
      <c r="B18" s="1045"/>
      <c r="C18" s="1033">
        <v>13906</v>
      </c>
      <c r="D18" s="1033">
        <v>9229</v>
      </c>
      <c r="E18" s="1033">
        <f t="shared" si="5"/>
        <v>66.36703581187976</v>
      </c>
      <c r="F18" s="1033">
        <f t="shared" si="6"/>
        <v>4677</v>
      </c>
      <c r="G18" s="1033">
        <f t="shared" si="7"/>
        <v>33.63296418812023</v>
      </c>
      <c r="H18" s="1033">
        <v>2792</v>
      </c>
      <c r="I18" s="1033">
        <f t="shared" si="8"/>
        <v>20.077664317560764</v>
      </c>
      <c r="J18" s="1033">
        <v>1104</v>
      </c>
      <c r="K18" s="1033">
        <f t="shared" si="9"/>
        <v>7.9390191284337694</v>
      </c>
      <c r="L18" s="1033">
        <v>781</v>
      </c>
      <c r="M18" s="271">
        <f t="shared" si="10"/>
        <v>5.616280742125701</v>
      </c>
      <c r="S18" s="122" t="s">
        <v>457</v>
      </c>
      <c r="T18" s="125">
        <v>1349</v>
      </c>
      <c r="U18" s="122">
        <v>857</v>
      </c>
      <c r="V18" s="125">
        <v>1244</v>
      </c>
      <c r="W18" s="125">
        <v>10114</v>
      </c>
      <c r="X18" s="125">
        <v>13564</v>
      </c>
      <c r="Z18" s="123">
        <f t="shared" si="0"/>
        <v>9.945443821881451</v>
      </c>
      <c r="AA18" s="123">
        <f t="shared" si="1"/>
        <v>6.318195222648186</v>
      </c>
      <c r="AB18" s="123">
        <f t="shared" si="2"/>
        <v>9.171335889118254</v>
      </c>
      <c r="AC18" s="123">
        <f t="shared" si="3"/>
        <v>25.43497493364789</v>
      </c>
      <c r="AD18" s="123">
        <f t="shared" si="4"/>
        <v>74.5650250663521</v>
      </c>
      <c r="AE18" s="123"/>
    </row>
    <row r="19" spans="1:31" ht="15" customHeight="1">
      <c r="A19" s="1050" t="s">
        <v>455</v>
      </c>
      <c r="B19" s="1051"/>
      <c r="C19" s="1033">
        <v>16132</v>
      </c>
      <c r="D19" s="1033">
        <v>11921</v>
      </c>
      <c r="E19" s="1033">
        <f t="shared" si="5"/>
        <v>73.89660302504339</v>
      </c>
      <c r="F19" s="1033">
        <f t="shared" si="6"/>
        <v>4211</v>
      </c>
      <c r="G19" s="1033">
        <f t="shared" si="7"/>
        <v>26.103396974956606</v>
      </c>
      <c r="H19" s="1033">
        <v>2208</v>
      </c>
      <c r="I19" s="1033">
        <f t="shared" si="8"/>
        <v>13.687081576989835</v>
      </c>
      <c r="J19" s="1033">
        <v>1290</v>
      </c>
      <c r="K19" s="1033">
        <f t="shared" si="9"/>
        <v>7.996528638730474</v>
      </c>
      <c r="L19" s="1033">
        <v>713</v>
      </c>
      <c r="M19" s="271">
        <f t="shared" si="10"/>
        <v>4.419786759236301</v>
      </c>
      <c r="S19" s="122" t="s">
        <v>458</v>
      </c>
      <c r="T19" s="125">
        <v>1155</v>
      </c>
      <c r="U19" s="122">
        <v>725</v>
      </c>
      <c r="V19" s="122">
        <v>981</v>
      </c>
      <c r="W19" s="125">
        <v>8712</v>
      </c>
      <c r="X19" s="125">
        <v>11573</v>
      </c>
      <c r="Z19" s="123">
        <f t="shared" si="0"/>
        <v>9.98012615570725</v>
      </c>
      <c r="AA19" s="123">
        <f t="shared" si="1"/>
        <v>6.2645813531495715</v>
      </c>
      <c r="AB19" s="123">
        <f t="shared" si="2"/>
        <v>8.476626630951351</v>
      </c>
      <c r="AC19" s="123">
        <f t="shared" si="3"/>
        <v>24.72133413980817</v>
      </c>
      <c r="AD19" s="123">
        <f t="shared" si="4"/>
        <v>75.27866586019184</v>
      </c>
      <c r="AE19" s="123"/>
    </row>
    <row r="20" spans="1:31" ht="15" customHeight="1">
      <c r="A20" s="1044" t="s">
        <v>456</v>
      </c>
      <c r="B20" s="1045"/>
      <c r="C20" s="1033">
        <v>15718</v>
      </c>
      <c r="D20" s="1033">
        <v>11882</v>
      </c>
      <c r="E20" s="1033">
        <f t="shared" si="5"/>
        <v>75.59485939686982</v>
      </c>
      <c r="F20" s="1033">
        <f t="shared" si="6"/>
        <v>3836</v>
      </c>
      <c r="G20" s="1033">
        <f t="shared" si="7"/>
        <v>24.405140603130167</v>
      </c>
      <c r="H20" s="1033">
        <v>1711</v>
      </c>
      <c r="I20" s="1033">
        <f t="shared" si="8"/>
        <v>10.885608856088561</v>
      </c>
      <c r="J20" s="1033">
        <v>1125</v>
      </c>
      <c r="K20" s="1033">
        <f t="shared" si="9"/>
        <v>7.157399160198498</v>
      </c>
      <c r="L20" s="1033">
        <v>1000</v>
      </c>
      <c r="M20" s="271">
        <f t="shared" si="10"/>
        <v>6.36213258684311</v>
      </c>
      <c r="S20" s="122" t="s">
        <v>459</v>
      </c>
      <c r="T20" s="125">
        <v>1071</v>
      </c>
      <c r="U20" s="122">
        <v>663</v>
      </c>
      <c r="V20" s="122">
        <v>639</v>
      </c>
      <c r="W20" s="125">
        <v>6513</v>
      </c>
      <c r="X20" s="125">
        <v>8886</v>
      </c>
      <c r="Z20" s="123">
        <f t="shared" si="0"/>
        <v>12.052667116812964</v>
      </c>
      <c r="AA20" s="123">
        <f t="shared" si="1"/>
        <v>7.461174881836596</v>
      </c>
      <c r="AB20" s="123">
        <f t="shared" si="2"/>
        <v>7.1910871033085755</v>
      </c>
      <c r="AC20" s="123">
        <f t="shared" si="3"/>
        <v>26.704929101958136</v>
      </c>
      <c r="AD20" s="123">
        <f t="shared" si="4"/>
        <v>73.29507089804186</v>
      </c>
      <c r="AE20" s="123"/>
    </row>
    <row r="21" spans="1:31" ht="15" customHeight="1">
      <c r="A21" s="1050" t="s">
        <v>457</v>
      </c>
      <c r="B21" s="1051"/>
      <c r="C21" s="1033">
        <v>13564</v>
      </c>
      <c r="D21" s="1033">
        <v>10114</v>
      </c>
      <c r="E21" s="1033">
        <f t="shared" si="5"/>
        <v>74.5650250663521</v>
      </c>
      <c r="F21" s="1033">
        <f t="shared" si="6"/>
        <v>3450</v>
      </c>
      <c r="G21" s="1033">
        <f t="shared" si="7"/>
        <v>25.43497493364789</v>
      </c>
      <c r="H21" s="1033">
        <v>1349</v>
      </c>
      <c r="I21" s="1033">
        <f t="shared" si="8"/>
        <v>9.945443821881451</v>
      </c>
      <c r="J21" s="1033">
        <v>857</v>
      </c>
      <c r="K21" s="1033">
        <f t="shared" si="9"/>
        <v>6.318195222648186</v>
      </c>
      <c r="L21" s="1033">
        <v>1244</v>
      </c>
      <c r="M21" s="271">
        <f t="shared" si="10"/>
        <v>9.171335889118254</v>
      </c>
      <c r="S21" s="122" t="s">
        <v>460</v>
      </c>
      <c r="T21" s="122">
        <v>712</v>
      </c>
      <c r="U21" s="122">
        <v>806</v>
      </c>
      <c r="V21" s="125">
        <v>1410</v>
      </c>
      <c r="W21" s="125">
        <v>7076</v>
      </c>
      <c r="X21" s="125">
        <v>10004</v>
      </c>
      <c r="Z21" s="123">
        <f t="shared" si="0"/>
        <v>7.117153138744501</v>
      </c>
      <c r="AA21" s="123">
        <f t="shared" si="1"/>
        <v>8.056777289084366</v>
      </c>
      <c r="AB21" s="123">
        <f t="shared" si="2"/>
        <v>14.09436225509796</v>
      </c>
      <c r="AC21" s="123">
        <f t="shared" si="3"/>
        <v>29.268292682926827</v>
      </c>
      <c r="AD21" s="123">
        <f t="shared" si="4"/>
        <v>70.73170731707317</v>
      </c>
      <c r="AE21" s="123"/>
    </row>
    <row r="22" spans="1:31" ht="15" customHeight="1">
      <c r="A22" s="1044" t="s">
        <v>458</v>
      </c>
      <c r="B22" s="1045"/>
      <c r="C22" s="1033">
        <v>11573</v>
      </c>
      <c r="D22" s="1033">
        <v>8712</v>
      </c>
      <c r="E22" s="1033">
        <f t="shared" si="5"/>
        <v>75.27866586019184</v>
      </c>
      <c r="F22" s="1033">
        <f t="shared" si="6"/>
        <v>2861</v>
      </c>
      <c r="G22" s="1033">
        <f t="shared" si="7"/>
        <v>24.721334139808175</v>
      </c>
      <c r="H22" s="1033">
        <v>1155</v>
      </c>
      <c r="I22" s="1033">
        <f t="shared" si="8"/>
        <v>9.98012615570725</v>
      </c>
      <c r="J22" s="1033">
        <v>725</v>
      </c>
      <c r="K22" s="1033">
        <f t="shared" si="9"/>
        <v>6.2645813531495715</v>
      </c>
      <c r="L22" s="1033">
        <v>981</v>
      </c>
      <c r="M22" s="271">
        <f t="shared" si="10"/>
        <v>8.476626630951351</v>
      </c>
      <c r="S22" s="122" t="s">
        <v>461</v>
      </c>
      <c r="T22" s="122">
        <v>515</v>
      </c>
      <c r="U22" s="122">
        <v>743</v>
      </c>
      <c r="V22" s="125">
        <v>1138</v>
      </c>
      <c r="W22" s="125">
        <v>6587</v>
      </c>
      <c r="X22" s="125">
        <v>8983</v>
      </c>
      <c r="Z22" s="123">
        <f t="shared" si="0"/>
        <v>5.7330513191584105</v>
      </c>
      <c r="AA22" s="123">
        <f t="shared" si="1"/>
        <v>8.271178893465434</v>
      </c>
      <c r="AB22" s="123">
        <f t="shared" si="2"/>
        <v>12.668373594567516</v>
      </c>
      <c r="AC22" s="123">
        <f t="shared" si="3"/>
        <v>26.67260380719136</v>
      </c>
      <c r="AD22" s="123">
        <f t="shared" si="4"/>
        <v>73.32739619280864</v>
      </c>
      <c r="AE22" s="123"/>
    </row>
    <row r="23" spans="1:31" ht="15" customHeight="1">
      <c r="A23" s="1050" t="s">
        <v>459</v>
      </c>
      <c r="B23" s="1051"/>
      <c r="C23" s="1033">
        <v>8886</v>
      </c>
      <c r="D23" s="1033">
        <v>6513</v>
      </c>
      <c r="E23" s="1033">
        <f t="shared" si="5"/>
        <v>73.29507089804186</v>
      </c>
      <c r="F23" s="1033">
        <f t="shared" si="6"/>
        <v>2373</v>
      </c>
      <c r="G23" s="1033">
        <f t="shared" si="7"/>
        <v>26.704929101958136</v>
      </c>
      <c r="H23" s="1033">
        <v>1071</v>
      </c>
      <c r="I23" s="1033">
        <f t="shared" si="8"/>
        <v>12.052667116812964</v>
      </c>
      <c r="J23" s="1033">
        <v>663</v>
      </c>
      <c r="K23" s="1033">
        <f t="shared" si="9"/>
        <v>7.461174881836596</v>
      </c>
      <c r="L23" s="1033">
        <v>639</v>
      </c>
      <c r="M23" s="271">
        <f t="shared" si="10"/>
        <v>7.1910871033085755</v>
      </c>
      <c r="S23" s="122" t="s">
        <v>462</v>
      </c>
      <c r="T23" s="122">
        <v>269</v>
      </c>
      <c r="U23" s="122">
        <v>432</v>
      </c>
      <c r="V23" s="122">
        <v>746</v>
      </c>
      <c r="W23" s="125">
        <v>4707</v>
      </c>
      <c r="X23" s="125">
        <v>6154</v>
      </c>
      <c r="Z23" s="123">
        <f t="shared" si="0"/>
        <v>4.371140721481963</v>
      </c>
      <c r="AA23" s="123">
        <f t="shared" si="1"/>
        <v>7.0198245043873895</v>
      </c>
      <c r="AB23" s="123">
        <f t="shared" si="2"/>
        <v>12.122196945076373</v>
      </c>
      <c r="AC23" s="123">
        <f t="shared" si="3"/>
        <v>23.513162170945726</v>
      </c>
      <c r="AD23" s="123">
        <f t="shared" si="4"/>
        <v>76.48683782905428</v>
      </c>
      <c r="AE23" s="123"/>
    </row>
    <row r="24" spans="1:31" ht="15" customHeight="1">
      <c r="A24" s="1044" t="s">
        <v>460</v>
      </c>
      <c r="B24" s="1045"/>
      <c r="C24" s="1033">
        <v>10004</v>
      </c>
      <c r="D24" s="1033">
        <v>7076</v>
      </c>
      <c r="E24" s="1033">
        <f t="shared" si="5"/>
        <v>70.73170731707317</v>
      </c>
      <c r="F24" s="1033">
        <f t="shared" si="6"/>
        <v>2928</v>
      </c>
      <c r="G24" s="1033">
        <f t="shared" si="7"/>
        <v>29.268292682926827</v>
      </c>
      <c r="H24" s="1033">
        <v>712</v>
      </c>
      <c r="I24" s="1033">
        <f t="shared" si="8"/>
        <v>7.117153138744501</v>
      </c>
      <c r="J24" s="1033">
        <v>806</v>
      </c>
      <c r="K24" s="1033">
        <f t="shared" si="9"/>
        <v>8.056777289084366</v>
      </c>
      <c r="L24" s="1033">
        <v>1410</v>
      </c>
      <c r="M24" s="271">
        <f t="shared" si="10"/>
        <v>14.09436225509796</v>
      </c>
      <c r="S24" s="122" t="s">
        <v>463</v>
      </c>
      <c r="T24" s="122">
        <v>179</v>
      </c>
      <c r="U24" s="122">
        <v>443</v>
      </c>
      <c r="V24" s="122">
        <v>683</v>
      </c>
      <c r="W24" s="125">
        <v>3906</v>
      </c>
      <c r="X24" s="125">
        <v>5211</v>
      </c>
      <c r="Z24" s="123">
        <f t="shared" si="0"/>
        <v>3.4350412588754557</v>
      </c>
      <c r="AA24" s="123">
        <f t="shared" si="1"/>
        <v>8.50124736135099</v>
      </c>
      <c r="AB24" s="123">
        <f t="shared" si="2"/>
        <v>13.106889272692381</v>
      </c>
      <c r="AC24" s="123">
        <f t="shared" si="3"/>
        <v>25.043177892918827</v>
      </c>
      <c r="AD24" s="123">
        <f t="shared" si="4"/>
        <v>74.95682210708118</v>
      </c>
      <c r="AE24" s="123"/>
    </row>
    <row r="25" spans="1:31" ht="15" customHeight="1">
      <c r="A25" s="1050" t="s">
        <v>461</v>
      </c>
      <c r="B25" s="1051"/>
      <c r="C25" s="1033">
        <v>8983</v>
      </c>
      <c r="D25" s="1033">
        <v>6587</v>
      </c>
      <c r="E25" s="1033">
        <f t="shared" si="5"/>
        <v>73.32739619280864</v>
      </c>
      <c r="F25" s="1033">
        <f t="shared" si="6"/>
        <v>2396</v>
      </c>
      <c r="G25" s="1033">
        <f t="shared" si="7"/>
        <v>26.672603807191365</v>
      </c>
      <c r="H25" s="1033">
        <v>515</v>
      </c>
      <c r="I25" s="1033">
        <f t="shared" si="8"/>
        <v>5.7330513191584105</v>
      </c>
      <c r="J25" s="1033">
        <v>743</v>
      </c>
      <c r="K25" s="1033">
        <f t="shared" si="9"/>
        <v>8.271178893465434</v>
      </c>
      <c r="L25" s="1033">
        <v>1138</v>
      </c>
      <c r="M25" s="271">
        <f t="shared" si="10"/>
        <v>12.668373594567516</v>
      </c>
      <c r="S25" s="122" t="s">
        <v>464</v>
      </c>
      <c r="T25" s="122">
        <v>74</v>
      </c>
      <c r="U25" s="122">
        <v>312</v>
      </c>
      <c r="V25" s="122">
        <v>343</v>
      </c>
      <c r="W25" s="125">
        <v>2818</v>
      </c>
      <c r="X25" s="125">
        <v>3547</v>
      </c>
      <c r="Z25" s="123">
        <f t="shared" si="0"/>
        <v>2.086270087397801</v>
      </c>
      <c r="AA25" s="123">
        <f t="shared" si="1"/>
        <v>8.796165773893431</v>
      </c>
      <c r="AB25" s="123">
        <f t="shared" si="2"/>
        <v>9.670143783478997</v>
      </c>
      <c r="AC25" s="123">
        <f t="shared" si="3"/>
        <v>20.552579644770226</v>
      </c>
      <c r="AD25" s="123">
        <f t="shared" si="4"/>
        <v>79.44742035522977</v>
      </c>
      <c r="AE25" s="123"/>
    </row>
    <row r="26" spans="1:31" ht="15" customHeight="1">
      <c r="A26" s="1044" t="s">
        <v>462</v>
      </c>
      <c r="B26" s="1045"/>
      <c r="C26" s="1033">
        <v>6154</v>
      </c>
      <c r="D26" s="1033">
        <v>4707</v>
      </c>
      <c r="E26" s="1033">
        <f t="shared" si="5"/>
        <v>76.48683782905428</v>
      </c>
      <c r="F26" s="1033">
        <f t="shared" si="6"/>
        <v>1447</v>
      </c>
      <c r="G26" s="1033">
        <f t="shared" si="7"/>
        <v>23.513162170945726</v>
      </c>
      <c r="H26" s="1033">
        <v>269</v>
      </c>
      <c r="I26" s="1033">
        <f t="shared" si="8"/>
        <v>4.371140721481963</v>
      </c>
      <c r="J26" s="1033">
        <v>432</v>
      </c>
      <c r="K26" s="1033">
        <f t="shared" si="9"/>
        <v>7.0198245043873895</v>
      </c>
      <c r="L26" s="1033">
        <v>746</v>
      </c>
      <c r="M26" s="271">
        <f t="shared" si="10"/>
        <v>12.122196945076373</v>
      </c>
      <c r="S26" s="122" t="s">
        <v>465</v>
      </c>
      <c r="T26" s="122">
        <v>26</v>
      </c>
      <c r="U26" s="122">
        <v>88</v>
      </c>
      <c r="V26" s="122">
        <v>119</v>
      </c>
      <c r="W26" s="122">
        <v>880</v>
      </c>
      <c r="X26" s="125">
        <v>1113</v>
      </c>
      <c r="Z26" s="123">
        <f t="shared" si="0"/>
        <v>2.336028751123091</v>
      </c>
      <c r="AA26" s="123">
        <f t="shared" si="1"/>
        <v>7.9065588499550765</v>
      </c>
      <c r="AB26" s="123">
        <f t="shared" si="2"/>
        <v>10.69182389937107</v>
      </c>
      <c r="AC26" s="123">
        <f t="shared" si="3"/>
        <v>20.934411500449237</v>
      </c>
      <c r="AD26" s="123">
        <f t="shared" si="4"/>
        <v>79.06558849955077</v>
      </c>
      <c r="AE26" s="123"/>
    </row>
    <row r="27" spans="1:31" ht="15" customHeight="1">
      <c r="A27" s="1050" t="s">
        <v>463</v>
      </c>
      <c r="B27" s="1051"/>
      <c r="C27" s="1033">
        <v>5211</v>
      </c>
      <c r="D27" s="1033">
        <v>3906</v>
      </c>
      <c r="E27" s="1033">
        <f t="shared" si="5"/>
        <v>74.95682210708118</v>
      </c>
      <c r="F27" s="1033">
        <f t="shared" si="6"/>
        <v>1305</v>
      </c>
      <c r="G27" s="1033">
        <f t="shared" si="7"/>
        <v>25.043177892918827</v>
      </c>
      <c r="H27" s="1033">
        <v>179</v>
      </c>
      <c r="I27" s="1033">
        <f t="shared" si="8"/>
        <v>3.4350412588754557</v>
      </c>
      <c r="J27" s="1033">
        <v>443</v>
      </c>
      <c r="K27" s="1033">
        <f t="shared" si="9"/>
        <v>8.50124736135099</v>
      </c>
      <c r="L27" s="1033">
        <v>683</v>
      </c>
      <c r="M27" s="271">
        <f t="shared" si="10"/>
        <v>13.106889272692381</v>
      </c>
      <c r="S27" s="122" t="s">
        <v>466</v>
      </c>
      <c r="T27" s="122">
        <v>5</v>
      </c>
      <c r="U27" s="122">
        <v>29</v>
      </c>
      <c r="V27" s="122">
        <v>26</v>
      </c>
      <c r="W27" s="122">
        <v>242</v>
      </c>
      <c r="X27" s="122">
        <v>302</v>
      </c>
      <c r="Z27" s="123">
        <f t="shared" si="0"/>
        <v>1.6556291390728477</v>
      </c>
      <c r="AA27" s="123">
        <f t="shared" si="1"/>
        <v>9.602649006622517</v>
      </c>
      <c r="AB27" s="123">
        <f t="shared" si="2"/>
        <v>8.609271523178808</v>
      </c>
      <c r="AC27" s="123">
        <f t="shared" si="3"/>
        <v>19.867549668874172</v>
      </c>
      <c r="AD27" s="123">
        <f t="shared" si="4"/>
        <v>80.13245033112582</v>
      </c>
      <c r="AE27" s="123"/>
    </row>
    <row r="28" spans="1:31" ht="15" customHeight="1">
      <c r="A28" s="1044" t="s">
        <v>464</v>
      </c>
      <c r="B28" s="1045"/>
      <c r="C28" s="1033">
        <v>3547</v>
      </c>
      <c r="D28" s="1033">
        <v>2818</v>
      </c>
      <c r="E28" s="1033">
        <f t="shared" si="5"/>
        <v>79.44742035522977</v>
      </c>
      <c r="F28" s="1033">
        <f t="shared" si="6"/>
        <v>729</v>
      </c>
      <c r="G28" s="1033">
        <f t="shared" si="7"/>
        <v>20.552579644770226</v>
      </c>
      <c r="H28" s="1033">
        <v>74</v>
      </c>
      <c r="I28" s="1033">
        <f t="shared" si="8"/>
        <v>2.086270087397801</v>
      </c>
      <c r="J28" s="1033">
        <v>312</v>
      </c>
      <c r="K28" s="1033">
        <f t="shared" si="9"/>
        <v>8.796165773893431</v>
      </c>
      <c r="L28" s="1033">
        <v>343</v>
      </c>
      <c r="M28" s="271">
        <f t="shared" si="10"/>
        <v>9.670143783478997</v>
      </c>
      <c r="S28" s="122" t="s">
        <v>212</v>
      </c>
      <c r="T28" s="125">
        <v>26448</v>
      </c>
      <c r="U28" s="125">
        <v>15573</v>
      </c>
      <c r="V28" s="125">
        <v>13685</v>
      </c>
      <c r="W28" s="125">
        <v>156304</v>
      </c>
      <c r="X28" s="125">
        <v>212010</v>
      </c>
      <c r="Z28" s="123">
        <f t="shared" si="0"/>
        <v>12.474883260223574</v>
      </c>
      <c r="AA28" s="123">
        <f t="shared" si="1"/>
        <v>7.345408235460591</v>
      </c>
      <c r="AB28" s="123">
        <f t="shared" si="2"/>
        <v>6.454884203575303</v>
      </c>
      <c r="AC28" s="123">
        <f t="shared" si="3"/>
        <v>26.27517569925947</v>
      </c>
      <c r="AD28" s="123">
        <f t="shared" si="4"/>
        <v>73.72482430074054</v>
      </c>
      <c r="AE28" s="123"/>
    </row>
    <row r="29" spans="1:30" ht="15" customHeight="1">
      <c r="A29" s="1050" t="s">
        <v>465</v>
      </c>
      <c r="B29" s="1051"/>
      <c r="C29" s="1033">
        <v>1113</v>
      </c>
      <c r="D29" s="1033">
        <v>880</v>
      </c>
      <c r="E29" s="1033">
        <f t="shared" si="5"/>
        <v>79.06558849955077</v>
      </c>
      <c r="F29" s="1033">
        <f t="shared" si="6"/>
        <v>233</v>
      </c>
      <c r="G29" s="1033">
        <f t="shared" si="7"/>
        <v>20.934411500449237</v>
      </c>
      <c r="H29" s="1033">
        <v>26</v>
      </c>
      <c r="I29" s="1033">
        <f t="shared" si="8"/>
        <v>2.336028751123091</v>
      </c>
      <c r="J29" s="1033">
        <v>88</v>
      </c>
      <c r="K29" s="1033">
        <f t="shared" si="9"/>
        <v>7.9065588499550765</v>
      </c>
      <c r="L29" s="1033">
        <v>119</v>
      </c>
      <c r="M29" s="271">
        <f t="shared" si="10"/>
        <v>10.69182389937107</v>
      </c>
      <c r="AB29" s="123"/>
      <c r="AC29" s="123"/>
      <c r="AD29" s="123"/>
    </row>
    <row r="30" spans="1:30" ht="15" customHeight="1">
      <c r="A30" s="1044" t="s">
        <v>466</v>
      </c>
      <c r="B30" s="1045"/>
      <c r="C30" s="1033">
        <v>302</v>
      </c>
      <c r="D30" s="1033">
        <v>242</v>
      </c>
      <c r="E30" s="1033">
        <f t="shared" si="5"/>
        <v>80.13245033112582</v>
      </c>
      <c r="F30" s="1033">
        <f t="shared" si="6"/>
        <v>60</v>
      </c>
      <c r="G30" s="1033">
        <f t="shared" si="7"/>
        <v>19.867549668874172</v>
      </c>
      <c r="H30" s="1033">
        <v>5</v>
      </c>
      <c r="I30" s="1033">
        <f t="shared" si="8"/>
        <v>1.6556291390728477</v>
      </c>
      <c r="J30" s="1033">
        <v>29</v>
      </c>
      <c r="K30" s="1033">
        <f t="shared" si="9"/>
        <v>9.602649006622517</v>
      </c>
      <c r="L30" s="1033">
        <v>26</v>
      </c>
      <c r="M30" s="271">
        <f t="shared" si="10"/>
        <v>8.609271523178808</v>
      </c>
      <c r="AB30" s="123"/>
      <c r="AC30" s="123"/>
      <c r="AD30" s="123"/>
    </row>
    <row r="31" spans="1:30" ht="15" customHeight="1" thickBot="1">
      <c r="A31" s="1002" t="s">
        <v>229</v>
      </c>
      <c r="B31" s="1003"/>
      <c r="C31" s="1034">
        <v>212010</v>
      </c>
      <c r="D31" s="1034">
        <v>156304</v>
      </c>
      <c r="E31" s="1034">
        <f t="shared" si="5"/>
        <v>73.72482430074054</v>
      </c>
      <c r="F31" s="1034">
        <f t="shared" si="6"/>
        <v>55706</v>
      </c>
      <c r="G31" s="1034">
        <f t="shared" si="7"/>
        <v>26.275175699259467</v>
      </c>
      <c r="H31" s="1034">
        <v>26448</v>
      </c>
      <c r="I31" s="1034">
        <f t="shared" si="8"/>
        <v>12.474883260223574</v>
      </c>
      <c r="J31" s="1034">
        <v>15573</v>
      </c>
      <c r="K31" s="1034">
        <f t="shared" si="9"/>
        <v>7.345408235460591</v>
      </c>
      <c r="L31" s="1034">
        <v>13685</v>
      </c>
      <c r="M31" s="275">
        <f t="shared" si="10"/>
        <v>6.454884203575303</v>
      </c>
      <c r="S31" s="943" t="s">
        <v>440</v>
      </c>
      <c r="T31" s="944"/>
      <c r="U31" s="944"/>
      <c r="V31" s="944"/>
      <c r="W31" s="944"/>
      <c r="X31" s="944"/>
      <c r="Y31" s="944"/>
      <c r="Z31" s="944"/>
      <c r="AB31" s="123"/>
      <c r="AC31" s="123"/>
      <c r="AD31" s="123"/>
    </row>
    <row r="32" spans="1:13" ht="15" customHeight="1" thickTop="1">
      <c r="A32" s="946" t="s">
        <v>440</v>
      </c>
      <c r="B32" s="946"/>
      <c r="C32" s="946"/>
      <c r="D32" s="946"/>
      <c r="E32" s="946"/>
      <c r="F32" s="946"/>
      <c r="G32" s="946"/>
      <c r="H32" s="946"/>
      <c r="I32" s="946"/>
      <c r="J32" s="946"/>
      <c r="K32" s="946"/>
      <c r="L32" s="946"/>
      <c r="M32" s="946"/>
    </row>
  </sheetData>
  <sheetProtection/>
  <mergeCells count="38">
    <mergeCell ref="D3:G3"/>
    <mergeCell ref="C2:M2"/>
    <mergeCell ref="A14:B14"/>
    <mergeCell ref="A15:B15"/>
    <mergeCell ref="A6:B6"/>
    <mergeCell ref="A7:B7"/>
    <mergeCell ref="A12:B12"/>
    <mergeCell ref="A13:B13"/>
    <mergeCell ref="A8:B8"/>
    <mergeCell ref="A9:B9"/>
    <mergeCell ref="A1:M1"/>
    <mergeCell ref="A32:M32"/>
    <mergeCell ref="A24:B24"/>
    <mergeCell ref="A25:B25"/>
    <mergeCell ref="A26:B26"/>
    <mergeCell ref="A27:B27"/>
    <mergeCell ref="A22:B22"/>
    <mergeCell ref="A23:B23"/>
    <mergeCell ref="A30:B30"/>
    <mergeCell ref="A31:B31"/>
    <mergeCell ref="A18:B18"/>
    <mergeCell ref="A19:B19"/>
    <mergeCell ref="A20:B20"/>
    <mergeCell ref="A21:B21"/>
    <mergeCell ref="A10:B10"/>
    <mergeCell ref="A11:B11"/>
    <mergeCell ref="A16:B16"/>
    <mergeCell ref="A17:B17"/>
    <mergeCell ref="S31:Z31"/>
    <mergeCell ref="A2:B5"/>
    <mergeCell ref="D4:E5"/>
    <mergeCell ref="F4:G5"/>
    <mergeCell ref="H4:M4"/>
    <mergeCell ref="H5:I5"/>
    <mergeCell ref="J5:K5"/>
    <mergeCell ref="L5:M5"/>
    <mergeCell ref="A28:B28"/>
    <mergeCell ref="A29:B29"/>
  </mergeCells>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M28"/>
  <sheetViews>
    <sheetView zoomScalePageLayoutView="0" workbookViewId="0" topLeftCell="A1">
      <selection activeCell="A3" sqref="A3:A6"/>
    </sheetView>
  </sheetViews>
  <sheetFormatPr defaultColWidth="11.421875" defaultRowHeight="15"/>
  <cols>
    <col min="1" max="1" width="6.28125" style="0" customWidth="1"/>
    <col min="2" max="4" width="4.57421875" style="0" customWidth="1"/>
    <col min="5" max="5" width="8.28125" style="0" customWidth="1"/>
    <col min="6" max="8" width="5.00390625" style="0" customWidth="1"/>
    <col min="9" max="9" width="8.8515625" style="0" customWidth="1"/>
    <col min="10" max="12" width="4.421875" style="0" customWidth="1"/>
    <col min="13" max="13" width="9.140625" style="0" customWidth="1"/>
  </cols>
  <sheetData>
    <row r="1" spans="1:13" ht="14.25">
      <c r="A1" s="1146" t="s">
        <v>723</v>
      </c>
      <c r="B1" s="1146"/>
      <c r="C1" s="1146"/>
      <c r="D1" s="1146"/>
      <c r="E1" s="1146"/>
      <c r="F1" s="1146"/>
      <c r="G1" s="1146"/>
      <c r="H1" s="1146"/>
      <c r="I1" s="1146"/>
      <c r="J1" s="1146"/>
      <c r="K1" s="1146"/>
      <c r="L1" s="1146"/>
      <c r="M1" s="1146"/>
    </row>
    <row r="2" spans="1:13" ht="40.5" customHeight="1" thickBot="1">
      <c r="A2" s="1148"/>
      <c r="B2" s="1148"/>
      <c r="C2" s="1148"/>
      <c r="D2" s="1148"/>
      <c r="E2" s="1148"/>
      <c r="F2" s="1148"/>
      <c r="G2" s="1148"/>
      <c r="H2" s="1148"/>
      <c r="I2" s="1148"/>
      <c r="J2" s="1148"/>
      <c r="K2" s="1148"/>
      <c r="L2" s="1148"/>
      <c r="M2" s="1148"/>
    </row>
    <row r="3" spans="1:13" ht="15" thickTop="1">
      <c r="A3" s="1260" t="s">
        <v>245</v>
      </c>
      <c r="B3" s="1262" t="s">
        <v>353</v>
      </c>
      <c r="C3" s="1262"/>
      <c r="D3" s="1262"/>
      <c r="E3" s="1262"/>
      <c r="F3" s="1262"/>
      <c r="G3" s="1262"/>
      <c r="H3" s="1262"/>
      <c r="I3" s="1262"/>
      <c r="J3" s="1262"/>
      <c r="K3" s="1262"/>
      <c r="L3" s="1262"/>
      <c r="M3" s="1263"/>
    </row>
    <row r="4" spans="1:13" ht="14.25">
      <c r="A4" s="1261"/>
      <c r="B4" s="1264" t="s">
        <v>222</v>
      </c>
      <c r="C4" s="1264"/>
      <c r="D4" s="1264"/>
      <c r="E4" s="1265"/>
      <c r="F4" s="1266" t="s">
        <v>354</v>
      </c>
      <c r="G4" s="1264"/>
      <c r="H4" s="1264"/>
      <c r="I4" s="1265"/>
      <c r="J4" s="1264" t="s">
        <v>355</v>
      </c>
      <c r="K4" s="1264"/>
      <c r="L4" s="1264"/>
      <c r="M4" s="1267"/>
    </row>
    <row r="5" spans="1:13" ht="14.25">
      <c r="A5" s="1261"/>
      <c r="B5" s="104" t="s">
        <v>356</v>
      </c>
      <c r="C5" s="105" t="s">
        <v>357</v>
      </c>
      <c r="D5" s="105" t="s">
        <v>358</v>
      </c>
      <c r="E5" s="106" t="s">
        <v>222</v>
      </c>
      <c r="F5" s="105" t="s">
        <v>356</v>
      </c>
      <c r="G5" s="105" t="s">
        <v>357</v>
      </c>
      <c r="H5" s="105" t="s">
        <v>358</v>
      </c>
      <c r="I5" s="105" t="s">
        <v>231</v>
      </c>
      <c r="J5" s="105" t="s">
        <v>356</v>
      </c>
      <c r="K5" s="105" t="s">
        <v>357</v>
      </c>
      <c r="L5" s="105" t="s">
        <v>358</v>
      </c>
      <c r="M5" s="107" t="s">
        <v>231</v>
      </c>
    </row>
    <row r="6" spans="1:13" ht="14.25">
      <c r="A6" s="1261"/>
      <c r="B6" s="1258" t="s">
        <v>210</v>
      </c>
      <c r="C6" s="1258"/>
      <c r="D6" s="1258"/>
      <c r="E6" s="1258"/>
      <c r="F6" s="1258"/>
      <c r="G6" s="1258"/>
      <c r="H6" s="1258"/>
      <c r="I6" s="1258"/>
      <c r="J6" s="1258"/>
      <c r="K6" s="1258"/>
      <c r="L6" s="1258"/>
      <c r="M6" s="1259"/>
    </row>
    <row r="7" spans="1:13" ht="14.25">
      <c r="A7" s="818">
        <v>2000</v>
      </c>
      <c r="B7" s="419">
        <v>348</v>
      </c>
      <c r="C7" s="420">
        <v>334</v>
      </c>
      <c r="D7" s="420">
        <v>757</v>
      </c>
      <c r="E7" s="420">
        <v>1439</v>
      </c>
      <c r="F7" s="420">
        <v>121</v>
      </c>
      <c r="G7" s="420">
        <v>43</v>
      </c>
      <c r="H7" s="420">
        <v>68</v>
      </c>
      <c r="I7" s="420">
        <v>232</v>
      </c>
      <c r="J7" s="420">
        <v>227</v>
      </c>
      <c r="K7" s="420">
        <v>291</v>
      </c>
      <c r="L7" s="420">
        <v>689</v>
      </c>
      <c r="M7" s="421">
        <v>1207</v>
      </c>
    </row>
    <row r="8" spans="1:13" ht="14.25">
      <c r="A8" s="818">
        <v>2001</v>
      </c>
      <c r="B8" s="419">
        <v>330</v>
      </c>
      <c r="C8" s="419">
        <v>308</v>
      </c>
      <c r="D8" s="420">
        <v>761</v>
      </c>
      <c r="E8" s="420">
        <v>1399</v>
      </c>
      <c r="F8" s="420">
        <v>125</v>
      </c>
      <c r="G8" s="419">
        <v>49</v>
      </c>
      <c r="H8" s="420">
        <v>67</v>
      </c>
      <c r="I8" s="420">
        <v>241</v>
      </c>
      <c r="J8" s="420">
        <v>205</v>
      </c>
      <c r="K8" s="419">
        <v>259</v>
      </c>
      <c r="L8" s="420">
        <v>694</v>
      </c>
      <c r="M8" s="421">
        <v>1158</v>
      </c>
    </row>
    <row r="9" spans="1:13" ht="14.25">
      <c r="A9" s="818">
        <v>2002</v>
      </c>
      <c r="B9" s="419">
        <v>316</v>
      </c>
      <c r="C9" s="419">
        <v>328</v>
      </c>
      <c r="D9" s="420">
        <v>765</v>
      </c>
      <c r="E9" s="420">
        <v>1409</v>
      </c>
      <c r="F9" s="420">
        <v>104</v>
      </c>
      <c r="G9" s="419">
        <v>55</v>
      </c>
      <c r="H9" s="420">
        <v>61</v>
      </c>
      <c r="I9" s="420">
        <v>220</v>
      </c>
      <c r="J9" s="420">
        <v>212</v>
      </c>
      <c r="K9" s="419">
        <v>273</v>
      </c>
      <c r="L9" s="420">
        <v>704</v>
      </c>
      <c r="M9" s="421">
        <v>1189</v>
      </c>
    </row>
    <row r="10" spans="1:13" ht="14.25">
      <c r="A10" s="818">
        <v>2003</v>
      </c>
      <c r="B10" s="419">
        <v>290</v>
      </c>
      <c r="C10" s="419">
        <v>393</v>
      </c>
      <c r="D10" s="420">
        <v>734</v>
      </c>
      <c r="E10" s="420">
        <v>1417</v>
      </c>
      <c r="F10" s="420">
        <v>98</v>
      </c>
      <c r="G10" s="419">
        <v>61</v>
      </c>
      <c r="H10" s="420">
        <v>56</v>
      </c>
      <c r="I10" s="420">
        <v>215</v>
      </c>
      <c r="J10" s="420">
        <v>192</v>
      </c>
      <c r="K10" s="419">
        <v>332</v>
      </c>
      <c r="L10" s="420">
        <v>678</v>
      </c>
      <c r="M10" s="421">
        <v>1202</v>
      </c>
    </row>
    <row r="11" spans="1:13" ht="14.25">
      <c r="A11" s="818">
        <v>2004</v>
      </c>
      <c r="B11" s="419">
        <v>272</v>
      </c>
      <c r="C11" s="419">
        <v>313</v>
      </c>
      <c r="D11" s="420">
        <v>770</v>
      </c>
      <c r="E11" s="420">
        <v>1355</v>
      </c>
      <c r="F11" s="420">
        <v>96</v>
      </c>
      <c r="G11" s="419">
        <v>55</v>
      </c>
      <c r="H11" s="420">
        <v>56</v>
      </c>
      <c r="I11" s="420">
        <v>207</v>
      </c>
      <c r="J11" s="420">
        <v>176</v>
      </c>
      <c r="K11" s="419">
        <v>258</v>
      </c>
      <c r="L11" s="420">
        <v>714</v>
      </c>
      <c r="M11" s="421">
        <v>1148</v>
      </c>
    </row>
    <row r="12" spans="1:13" ht="14.25">
      <c r="A12" s="818">
        <v>2005</v>
      </c>
      <c r="B12" s="419">
        <v>251</v>
      </c>
      <c r="C12" s="419">
        <v>295</v>
      </c>
      <c r="D12" s="420">
        <v>729</v>
      </c>
      <c r="E12" s="420">
        <v>1275</v>
      </c>
      <c r="F12" s="420">
        <v>91</v>
      </c>
      <c r="G12" s="419">
        <v>49</v>
      </c>
      <c r="H12" s="420">
        <v>55</v>
      </c>
      <c r="I12" s="420">
        <v>195</v>
      </c>
      <c r="J12" s="420">
        <v>160</v>
      </c>
      <c r="K12" s="419">
        <v>246</v>
      </c>
      <c r="L12" s="420">
        <v>674</v>
      </c>
      <c r="M12" s="421">
        <v>1080</v>
      </c>
    </row>
    <row r="13" spans="1:13" ht="14.25">
      <c r="A13" s="818">
        <v>2006</v>
      </c>
      <c r="B13" s="419">
        <v>242</v>
      </c>
      <c r="C13" s="419">
        <v>320</v>
      </c>
      <c r="D13" s="420">
        <v>810</v>
      </c>
      <c r="E13" s="420">
        <v>1372</v>
      </c>
      <c r="F13" s="420">
        <v>90</v>
      </c>
      <c r="G13" s="419">
        <v>43</v>
      </c>
      <c r="H13" s="420">
        <v>59</v>
      </c>
      <c r="I13" s="420">
        <v>192</v>
      </c>
      <c r="J13" s="420">
        <v>152</v>
      </c>
      <c r="K13" s="419">
        <v>277</v>
      </c>
      <c r="L13" s="420">
        <v>751</v>
      </c>
      <c r="M13" s="421">
        <v>1180</v>
      </c>
    </row>
    <row r="14" spans="1:13" ht="14.25">
      <c r="A14" s="818">
        <v>2007</v>
      </c>
      <c r="B14" s="419">
        <v>280</v>
      </c>
      <c r="C14" s="419">
        <v>346</v>
      </c>
      <c r="D14" s="420">
        <v>832</v>
      </c>
      <c r="E14" s="420">
        <v>1458</v>
      </c>
      <c r="F14" s="420">
        <v>99</v>
      </c>
      <c r="G14" s="419">
        <v>56</v>
      </c>
      <c r="H14" s="420">
        <v>59</v>
      </c>
      <c r="I14" s="420">
        <v>214</v>
      </c>
      <c r="J14" s="420">
        <v>181</v>
      </c>
      <c r="K14" s="419">
        <v>290</v>
      </c>
      <c r="L14" s="420">
        <v>773</v>
      </c>
      <c r="M14" s="421">
        <v>1244</v>
      </c>
    </row>
    <row r="15" spans="1:13" ht="14.25">
      <c r="A15" s="818">
        <v>2008</v>
      </c>
      <c r="B15" s="419">
        <v>237</v>
      </c>
      <c r="C15" s="419">
        <v>318</v>
      </c>
      <c r="D15" s="420">
        <v>825</v>
      </c>
      <c r="E15" s="420">
        <f>SUM(B15:D15)</f>
        <v>1380</v>
      </c>
      <c r="F15" s="420">
        <v>84</v>
      </c>
      <c r="G15" s="419">
        <v>47</v>
      </c>
      <c r="H15" s="420">
        <v>41</v>
      </c>
      <c r="I15" s="420">
        <f>SUM(F15:H15)</f>
        <v>172</v>
      </c>
      <c r="J15" s="420">
        <f aca="true" t="shared" si="0" ref="J15:L16">B15-F15</f>
        <v>153</v>
      </c>
      <c r="K15" s="419">
        <f t="shared" si="0"/>
        <v>271</v>
      </c>
      <c r="L15" s="420">
        <f t="shared" si="0"/>
        <v>784</v>
      </c>
      <c r="M15" s="421">
        <f>SUM(J15:L15)</f>
        <v>1208</v>
      </c>
    </row>
    <row r="16" spans="1:13" ht="14.25">
      <c r="A16" s="818">
        <v>2009</v>
      </c>
      <c r="B16" s="419">
        <v>220</v>
      </c>
      <c r="C16" s="419">
        <v>386</v>
      </c>
      <c r="D16" s="420">
        <v>911</v>
      </c>
      <c r="E16" s="420">
        <f>SUM(B16:D16)</f>
        <v>1517</v>
      </c>
      <c r="F16" s="420">
        <v>67</v>
      </c>
      <c r="G16" s="419">
        <v>51</v>
      </c>
      <c r="H16" s="420">
        <v>66</v>
      </c>
      <c r="I16" s="420">
        <f>SUM(F16:H16)</f>
        <v>184</v>
      </c>
      <c r="J16" s="420">
        <f t="shared" si="0"/>
        <v>153</v>
      </c>
      <c r="K16" s="419">
        <f t="shared" si="0"/>
        <v>335</v>
      </c>
      <c r="L16" s="420">
        <f t="shared" si="0"/>
        <v>845</v>
      </c>
      <c r="M16" s="421">
        <f>SUM(J16:L16)</f>
        <v>1333</v>
      </c>
    </row>
    <row r="17" spans="1:13" ht="14.25">
      <c r="A17" s="818"/>
      <c r="B17" s="1257" t="s">
        <v>211</v>
      </c>
      <c r="C17" s="1258"/>
      <c r="D17" s="1258"/>
      <c r="E17" s="1258"/>
      <c r="F17" s="1258"/>
      <c r="G17" s="1258"/>
      <c r="H17" s="1258"/>
      <c r="I17" s="1258"/>
      <c r="J17" s="1258"/>
      <c r="K17" s="1258"/>
      <c r="L17" s="1258"/>
      <c r="M17" s="1259"/>
    </row>
    <row r="18" spans="1:13" ht="14.25">
      <c r="A18" s="818">
        <v>2000</v>
      </c>
      <c r="B18" s="422">
        <f>B7/E7*100</f>
        <v>24.183460736622656</v>
      </c>
      <c r="C18" s="423">
        <f>C7/E7*100</f>
        <v>23.210562890896455</v>
      </c>
      <c r="D18" s="422">
        <f>D7/E7*100</f>
        <v>52.60597637248089</v>
      </c>
      <c r="E18" s="422">
        <f>E7/E7*100</f>
        <v>100</v>
      </c>
      <c r="F18" s="422">
        <f aca="true" t="shared" si="1" ref="F18:F27">F7/I7*100</f>
        <v>52.1551724137931</v>
      </c>
      <c r="G18" s="423">
        <f aca="true" t="shared" si="2" ref="G18:G27">G7/I7*100</f>
        <v>18.53448275862069</v>
      </c>
      <c r="H18" s="422">
        <f aca="true" t="shared" si="3" ref="H18:H27">H7/I7*100</f>
        <v>29.310344827586203</v>
      </c>
      <c r="I18" s="422">
        <f aca="true" t="shared" si="4" ref="I18:I27">I7/I7*100</f>
        <v>100</v>
      </c>
      <c r="J18" s="422">
        <f aca="true" t="shared" si="5" ref="J18:J27">J7/M7*100</f>
        <v>18.806959403479702</v>
      </c>
      <c r="K18" s="423">
        <f aca="true" t="shared" si="6" ref="K18:K27">K7/M7*100</f>
        <v>24.10936205468103</v>
      </c>
      <c r="L18" s="422">
        <f aca="true" t="shared" si="7" ref="L18:L27">L7/M7*100</f>
        <v>57.08367854183927</v>
      </c>
      <c r="M18" s="424">
        <f aca="true" t="shared" si="8" ref="M18:M27">M7/M7*100</f>
        <v>100</v>
      </c>
    </row>
    <row r="19" spans="1:13" ht="14.25">
      <c r="A19" s="818">
        <v>2001</v>
      </c>
      <c r="B19" s="422">
        <f>B8/E8*100</f>
        <v>23.588277340957827</v>
      </c>
      <c r="C19" s="423">
        <f>C8/E8*100</f>
        <v>22.015725518227306</v>
      </c>
      <c r="D19" s="422">
        <f>D8/E8*100</f>
        <v>54.39599714081487</v>
      </c>
      <c r="E19" s="422">
        <f>E8/E8*100</f>
        <v>100</v>
      </c>
      <c r="F19" s="422">
        <f t="shared" si="1"/>
        <v>51.867219917012456</v>
      </c>
      <c r="G19" s="423">
        <f t="shared" si="2"/>
        <v>20.33195020746888</v>
      </c>
      <c r="H19" s="422">
        <f t="shared" si="3"/>
        <v>27.800829875518673</v>
      </c>
      <c r="I19" s="422">
        <f t="shared" si="4"/>
        <v>100</v>
      </c>
      <c r="J19" s="422">
        <f t="shared" si="5"/>
        <v>17.70293609671848</v>
      </c>
      <c r="K19" s="423">
        <f t="shared" si="6"/>
        <v>22.36614853195164</v>
      </c>
      <c r="L19" s="422">
        <f t="shared" si="7"/>
        <v>59.930915371329874</v>
      </c>
      <c r="M19" s="424">
        <f t="shared" si="8"/>
        <v>100</v>
      </c>
    </row>
    <row r="20" spans="1:13" ht="14.25">
      <c r="A20" s="818">
        <v>2002</v>
      </c>
      <c r="B20" s="422">
        <f aca="true" t="shared" si="9" ref="B20:B27">B9/E9*100</f>
        <v>22.427253371185238</v>
      </c>
      <c r="C20" s="423">
        <f aca="true" t="shared" si="10" ref="C20:C27">C9/E9*100</f>
        <v>23.278921220723916</v>
      </c>
      <c r="D20" s="422">
        <f aca="true" t="shared" si="11" ref="D20:D27">D9/E9*100</f>
        <v>54.29382540809085</v>
      </c>
      <c r="E20" s="422">
        <f aca="true" t="shared" si="12" ref="E20:E27">E9/E9*100</f>
        <v>100</v>
      </c>
      <c r="F20" s="422">
        <f t="shared" si="1"/>
        <v>47.27272727272727</v>
      </c>
      <c r="G20" s="423">
        <f t="shared" si="2"/>
        <v>25</v>
      </c>
      <c r="H20" s="422">
        <f t="shared" si="3"/>
        <v>27.727272727272727</v>
      </c>
      <c r="I20" s="422">
        <f t="shared" si="4"/>
        <v>100</v>
      </c>
      <c r="J20" s="422">
        <f t="shared" si="5"/>
        <v>17.830109335576115</v>
      </c>
      <c r="K20" s="423">
        <f t="shared" si="6"/>
        <v>22.960470984020183</v>
      </c>
      <c r="L20" s="422">
        <f t="shared" si="7"/>
        <v>59.2094196804037</v>
      </c>
      <c r="M20" s="424">
        <f t="shared" si="8"/>
        <v>100</v>
      </c>
    </row>
    <row r="21" spans="1:13" ht="14.25">
      <c r="A21" s="818">
        <v>2003</v>
      </c>
      <c r="B21" s="422">
        <f t="shared" si="9"/>
        <v>20.46577275935074</v>
      </c>
      <c r="C21" s="423">
        <f t="shared" si="10"/>
        <v>27.73465067043049</v>
      </c>
      <c r="D21" s="422">
        <f t="shared" si="11"/>
        <v>51.799576570218775</v>
      </c>
      <c r="E21" s="422">
        <f t="shared" si="12"/>
        <v>100</v>
      </c>
      <c r="F21" s="422">
        <f t="shared" si="1"/>
        <v>45.58139534883721</v>
      </c>
      <c r="G21" s="423">
        <f t="shared" si="2"/>
        <v>28.37209302325581</v>
      </c>
      <c r="H21" s="422">
        <f t="shared" si="3"/>
        <v>26.046511627906977</v>
      </c>
      <c r="I21" s="422">
        <f t="shared" si="4"/>
        <v>100</v>
      </c>
      <c r="J21" s="422">
        <f t="shared" si="5"/>
        <v>15.973377703826955</v>
      </c>
      <c r="K21" s="423">
        <f t="shared" si="6"/>
        <v>27.620632279534107</v>
      </c>
      <c r="L21" s="422">
        <f t="shared" si="7"/>
        <v>56.40599001663894</v>
      </c>
      <c r="M21" s="424">
        <f t="shared" si="8"/>
        <v>100</v>
      </c>
    </row>
    <row r="22" spans="1:13" ht="14.25">
      <c r="A22" s="818">
        <v>2004</v>
      </c>
      <c r="B22" s="422">
        <f t="shared" si="9"/>
        <v>20.07380073800738</v>
      </c>
      <c r="C22" s="423">
        <f t="shared" si="10"/>
        <v>23.099630996309966</v>
      </c>
      <c r="D22" s="422">
        <f t="shared" si="11"/>
        <v>56.82656826568265</v>
      </c>
      <c r="E22" s="422">
        <f t="shared" si="12"/>
        <v>100</v>
      </c>
      <c r="F22" s="422">
        <f t="shared" si="1"/>
        <v>46.3768115942029</v>
      </c>
      <c r="G22" s="423">
        <f t="shared" si="2"/>
        <v>26.570048309178745</v>
      </c>
      <c r="H22" s="422">
        <f t="shared" si="3"/>
        <v>27.053140096618357</v>
      </c>
      <c r="I22" s="422">
        <f t="shared" si="4"/>
        <v>100</v>
      </c>
      <c r="J22" s="422">
        <f t="shared" si="5"/>
        <v>15.33101045296167</v>
      </c>
      <c r="K22" s="423">
        <f t="shared" si="6"/>
        <v>22.473867595818817</v>
      </c>
      <c r="L22" s="422">
        <f t="shared" si="7"/>
        <v>62.19512195121951</v>
      </c>
      <c r="M22" s="424">
        <f t="shared" si="8"/>
        <v>100</v>
      </c>
    </row>
    <row r="23" spans="1:13" ht="14.25">
      <c r="A23" s="818">
        <v>2005</v>
      </c>
      <c r="B23" s="422">
        <f t="shared" si="9"/>
        <v>19.686274509803923</v>
      </c>
      <c r="C23" s="423">
        <f t="shared" si="10"/>
        <v>23.137254901960784</v>
      </c>
      <c r="D23" s="422">
        <f t="shared" si="11"/>
        <v>57.1764705882353</v>
      </c>
      <c r="E23" s="422">
        <f t="shared" si="12"/>
        <v>100</v>
      </c>
      <c r="F23" s="422">
        <f t="shared" si="1"/>
        <v>46.666666666666664</v>
      </c>
      <c r="G23" s="423">
        <f t="shared" si="2"/>
        <v>25.128205128205128</v>
      </c>
      <c r="H23" s="422">
        <f t="shared" si="3"/>
        <v>28.205128205128204</v>
      </c>
      <c r="I23" s="422">
        <f t="shared" si="4"/>
        <v>100</v>
      </c>
      <c r="J23" s="422">
        <f t="shared" si="5"/>
        <v>14.814814814814813</v>
      </c>
      <c r="K23" s="423">
        <f t="shared" si="6"/>
        <v>22.77777777777778</v>
      </c>
      <c r="L23" s="422">
        <f t="shared" si="7"/>
        <v>62.40740740740741</v>
      </c>
      <c r="M23" s="424">
        <f t="shared" si="8"/>
        <v>100</v>
      </c>
    </row>
    <row r="24" spans="1:13" ht="14.25">
      <c r="A24" s="818">
        <v>2006</v>
      </c>
      <c r="B24" s="422">
        <f t="shared" si="9"/>
        <v>17.63848396501458</v>
      </c>
      <c r="C24" s="423">
        <f t="shared" si="10"/>
        <v>23.323615160349853</v>
      </c>
      <c r="D24" s="422">
        <f t="shared" si="11"/>
        <v>59.037900874635575</v>
      </c>
      <c r="E24" s="422">
        <f t="shared" si="12"/>
        <v>100</v>
      </c>
      <c r="F24" s="422">
        <f t="shared" si="1"/>
        <v>46.875</v>
      </c>
      <c r="G24" s="423">
        <f t="shared" si="2"/>
        <v>22.395833333333336</v>
      </c>
      <c r="H24" s="422">
        <f t="shared" si="3"/>
        <v>30.729166666666668</v>
      </c>
      <c r="I24" s="422">
        <f t="shared" si="4"/>
        <v>100</v>
      </c>
      <c r="J24" s="422">
        <f t="shared" si="5"/>
        <v>12.88135593220339</v>
      </c>
      <c r="K24" s="423">
        <f t="shared" si="6"/>
        <v>23.47457627118644</v>
      </c>
      <c r="L24" s="422">
        <f t="shared" si="7"/>
        <v>63.64406779661017</v>
      </c>
      <c r="M24" s="424">
        <f t="shared" si="8"/>
        <v>100</v>
      </c>
    </row>
    <row r="25" spans="1:13" ht="14.25">
      <c r="A25" s="818">
        <v>2007</v>
      </c>
      <c r="B25" s="422">
        <f t="shared" si="9"/>
        <v>19.204389574759944</v>
      </c>
      <c r="C25" s="423">
        <f t="shared" si="10"/>
        <v>23.73113854595336</v>
      </c>
      <c r="D25" s="422">
        <f t="shared" si="11"/>
        <v>57.06447187928669</v>
      </c>
      <c r="E25" s="422">
        <f t="shared" si="12"/>
        <v>100</v>
      </c>
      <c r="F25" s="422">
        <f t="shared" si="1"/>
        <v>46.26168224299065</v>
      </c>
      <c r="G25" s="423">
        <f t="shared" si="2"/>
        <v>26.168224299065418</v>
      </c>
      <c r="H25" s="422">
        <f t="shared" si="3"/>
        <v>27.570093457943923</v>
      </c>
      <c r="I25" s="422">
        <f t="shared" si="4"/>
        <v>100</v>
      </c>
      <c r="J25" s="422">
        <f t="shared" si="5"/>
        <v>14.549839228295818</v>
      </c>
      <c r="K25" s="423">
        <f t="shared" si="6"/>
        <v>23.311897106109324</v>
      </c>
      <c r="L25" s="422">
        <f t="shared" si="7"/>
        <v>62.13826366559485</v>
      </c>
      <c r="M25" s="424">
        <f t="shared" si="8"/>
        <v>100</v>
      </c>
    </row>
    <row r="26" spans="1:13" ht="14.25">
      <c r="A26" s="818">
        <v>2008</v>
      </c>
      <c r="B26" s="422">
        <f t="shared" si="9"/>
        <v>17.17391304347826</v>
      </c>
      <c r="C26" s="423">
        <f t="shared" si="10"/>
        <v>23.043478260869566</v>
      </c>
      <c r="D26" s="422">
        <f t="shared" si="11"/>
        <v>59.78260869565217</v>
      </c>
      <c r="E26" s="422">
        <f t="shared" si="12"/>
        <v>100</v>
      </c>
      <c r="F26" s="422">
        <f t="shared" si="1"/>
        <v>48.837209302325576</v>
      </c>
      <c r="G26" s="423">
        <f t="shared" si="2"/>
        <v>27.325581395348834</v>
      </c>
      <c r="H26" s="422">
        <f t="shared" si="3"/>
        <v>23.837209302325583</v>
      </c>
      <c r="I26" s="422">
        <f t="shared" si="4"/>
        <v>100</v>
      </c>
      <c r="J26" s="422">
        <f t="shared" si="5"/>
        <v>12.665562913907285</v>
      </c>
      <c r="K26" s="423">
        <f t="shared" si="6"/>
        <v>22.433774834437088</v>
      </c>
      <c r="L26" s="422">
        <f t="shared" si="7"/>
        <v>64.90066225165563</v>
      </c>
      <c r="M26" s="424">
        <f t="shared" si="8"/>
        <v>100</v>
      </c>
    </row>
    <row r="27" spans="1:13" ht="15" thickBot="1">
      <c r="A27" s="818">
        <v>2009</v>
      </c>
      <c r="B27" s="425">
        <f t="shared" si="9"/>
        <v>14.502307185234015</v>
      </c>
      <c r="C27" s="426">
        <f t="shared" si="10"/>
        <v>25.444957152274227</v>
      </c>
      <c r="D27" s="427">
        <f t="shared" si="11"/>
        <v>60.05273566249176</v>
      </c>
      <c r="E27" s="427">
        <f t="shared" si="12"/>
        <v>100</v>
      </c>
      <c r="F27" s="427">
        <f t="shared" si="1"/>
        <v>36.41304347826087</v>
      </c>
      <c r="G27" s="426">
        <f t="shared" si="2"/>
        <v>27.717391304347828</v>
      </c>
      <c r="H27" s="427">
        <f t="shared" si="3"/>
        <v>35.869565217391305</v>
      </c>
      <c r="I27" s="427">
        <f t="shared" si="4"/>
        <v>100</v>
      </c>
      <c r="J27" s="427">
        <f t="shared" si="5"/>
        <v>11.47786946736684</v>
      </c>
      <c r="K27" s="426">
        <f t="shared" si="6"/>
        <v>25.131282820705174</v>
      </c>
      <c r="L27" s="427">
        <f t="shared" si="7"/>
        <v>63.390847711927975</v>
      </c>
      <c r="M27" s="428">
        <f t="shared" si="8"/>
        <v>100</v>
      </c>
    </row>
    <row r="28" spans="1:13" ht="15" thickTop="1">
      <c r="A28" s="1192" t="s">
        <v>348</v>
      </c>
      <c r="B28" s="1192"/>
      <c r="C28" s="1192"/>
      <c r="D28" s="1192"/>
      <c r="E28" s="1192"/>
      <c r="F28" s="1192"/>
      <c r="G28" s="1192"/>
      <c r="H28" s="1192"/>
      <c r="I28" s="1192"/>
      <c r="J28" s="1192"/>
      <c r="K28" s="1192"/>
      <c r="L28" s="1192"/>
      <c r="M28" s="1192"/>
    </row>
  </sheetData>
  <sheetProtection/>
  <mergeCells count="9">
    <mergeCell ref="A28:M28"/>
    <mergeCell ref="B17:M17"/>
    <mergeCell ref="A1:M2"/>
    <mergeCell ref="A3:A6"/>
    <mergeCell ref="B3:M3"/>
    <mergeCell ref="B4:E4"/>
    <mergeCell ref="F4:I4"/>
    <mergeCell ref="J4:M4"/>
    <mergeCell ref="B6:M6"/>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4"/>
  <sheetViews>
    <sheetView zoomScalePageLayoutView="0" workbookViewId="0" topLeftCell="A1">
      <selection activeCell="M14" sqref="M14"/>
    </sheetView>
  </sheetViews>
  <sheetFormatPr defaultColWidth="11.421875" defaultRowHeight="15"/>
  <cols>
    <col min="2" max="2" width="11.7109375" style="0" customWidth="1"/>
    <col min="3" max="11" width="5.7109375" style="0" customWidth="1"/>
  </cols>
  <sheetData>
    <row r="1" spans="1:11" ht="32.25" customHeight="1">
      <c r="A1" s="1268" t="s">
        <v>724</v>
      </c>
      <c r="B1" s="1268"/>
      <c r="C1" s="1268"/>
      <c r="D1" s="1268"/>
      <c r="E1" s="1268"/>
      <c r="F1" s="1268"/>
      <c r="G1" s="1268"/>
      <c r="H1" s="1268"/>
      <c r="I1" s="1268"/>
      <c r="J1" s="1268"/>
      <c r="K1" s="1268"/>
    </row>
    <row r="2" spans="1:11" ht="38.25">
      <c r="A2" s="819" t="s">
        <v>360</v>
      </c>
      <c r="B2" s="820" t="s">
        <v>361</v>
      </c>
      <c r="C2" s="821" t="s">
        <v>362</v>
      </c>
      <c r="D2" s="778" t="s">
        <v>363</v>
      </c>
      <c r="E2" s="822" t="s">
        <v>364</v>
      </c>
      <c r="F2" s="778" t="s">
        <v>365</v>
      </c>
      <c r="G2" s="822" t="s">
        <v>366</v>
      </c>
      <c r="H2" s="822" t="s">
        <v>367</v>
      </c>
      <c r="I2" s="778" t="s">
        <v>368</v>
      </c>
      <c r="J2" s="823" t="s">
        <v>369</v>
      </c>
      <c r="K2" s="824" t="s">
        <v>370</v>
      </c>
    </row>
    <row r="3" spans="1:11" ht="14.25">
      <c r="A3" s="825"/>
      <c r="B3" s="826"/>
      <c r="C3" s="1255" t="s">
        <v>210</v>
      </c>
      <c r="D3" s="1255"/>
      <c r="E3" s="1255"/>
      <c r="F3" s="1255"/>
      <c r="G3" s="1255"/>
      <c r="H3" s="1255"/>
      <c r="I3" s="1255"/>
      <c r="J3" s="1255"/>
      <c r="K3" s="1256"/>
    </row>
    <row r="4" spans="1:11" ht="14.25">
      <c r="A4" s="1269" t="s">
        <v>371</v>
      </c>
      <c r="B4" s="1270"/>
      <c r="C4" s="429">
        <v>133</v>
      </c>
      <c r="D4" s="430">
        <v>107</v>
      </c>
      <c r="E4" s="430">
        <v>105</v>
      </c>
      <c r="F4" s="430">
        <v>94</v>
      </c>
      <c r="G4" s="430">
        <v>65</v>
      </c>
      <c r="H4" s="430">
        <v>89</v>
      </c>
      <c r="I4" s="430">
        <v>112</v>
      </c>
      <c r="J4" s="430">
        <f>SUM(J5:J10)</f>
        <v>87</v>
      </c>
      <c r="K4" s="431">
        <f>SUM(K5:K10)</f>
        <v>23</v>
      </c>
    </row>
    <row r="5" spans="1:11" ht="14.25">
      <c r="A5" s="1269" t="s">
        <v>372</v>
      </c>
      <c r="B5" s="110" t="s">
        <v>373</v>
      </c>
      <c r="C5" s="429">
        <v>21</v>
      </c>
      <c r="D5" s="430">
        <v>15</v>
      </c>
      <c r="E5" s="430">
        <v>27</v>
      </c>
      <c r="F5" s="430">
        <v>12</v>
      </c>
      <c r="G5" s="430">
        <v>9</v>
      </c>
      <c r="H5" s="430">
        <v>9</v>
      </c>
      <c r="I5" s="430">
        <v>10</v>
      </c>
      <c r="J5" s="430">
        <v>28</v>
      </c>
      <c r="K5" s="431">
        <v>2</v>
      </c>
    </row>
    <row r="6" spans="1:11" ht="14.25">
      <c r="A6" s="1269"/>
      <c r="B6" s="110" t="s">
        <v>374</v>
      </c>
      <c r="C6" s="429">
        <v>51</v>
      </c>
      <c r="D6" s="430">
        <v>38</v>
      </c>
      <c r="E6" s="430">
        <v>34</v>
      </c>
      <c r="F6" s="430">
        <v>30</v>
      </c>
      <c r="G6" s="430">
        <v>24</v>
      </c>
      <c r="H6" s="430">
        <v>24</v>
      </c>
      <c r="I6" s="430">
        <v>43</v>
      </c>
      <c r="J6" s="430">
        <v>23</v>
      </c>
      <c r="K6" s="431">
        <v>13</v>
      </c>
    </row>
    <row r="7" spans="1:11" ht="14.25">
      <c r="A7" s="1269" t="s">
        <v>375</v>
      </c>
      <c r="B7" s="110" t="s">
        <v>373</v>
      </c>
      <c r="C7" s="429">
        <v>3</v>
      </c>
      <c r="D7" s="430">
        <v>11</v>
      </c>
      <c r="E7" s="430">
        <v>2</v>
      </c>
      <c r="F7" s="430">
        <v>3</v>
      </c>
      <c r="G7" s="430">
        <v>2</v>
      </c>
      <c r="H7" s="430">
        <v>2</v>
      </c>
      <c r="I7" s="430">
        <v>2</v>
      </c>
      <c r="J7" s="430">
        <v>2</v>
      </c>
      <c r="K7" s="431">
        <v>0</v>
      </c>
    </row>
    <row r="8" spans="1:11" ht="14.25">
      <c r="A8" s="1269"/>
      <c r="B8" s="110" t="s">
        <v>374</v>
      </c>
      <c r="C8" s="429">
        <v>55</v>
      </c>
      <c r="D8" s="430">
        <v>41</v>
      </c>
      <c r="E8" s="430">
        <v>41</v>
      </c>
      <c r="F8" s="430">
        <v>48</v>
      </c>
      <c r="G8" s="430">
        <v>29</v>
      </c>
      <c r="H8" s="430">
        <v>52</v>
      </c>
      <c r="I8" s="430">
        <v>57</v>
      </c>
      <c r="J8" s="430">
        <v>32</v>
      </c>
      <c r="K8" s="431">
        <v>8</v>
      </c>
    </row>
    <row r="9" spans="1:11" ht="14.25">
      <c r="A9" s="1269" t="s">
        <v>376</v>
      </c>
      <c r="B9" s="110" t="s">
        <v>373</v>
      </c>
      <c r="C9" s="429">
        <v>0</v>
      </c>
      <c r="D9" s="430">
        <v>0</v>
      </c>
      <c r="E9" s="430">
        <v>0</v>
      </c>
      <c r="F9" s="430">
        <v>1</v>
      </c>
      <c r="G9" s="430">
        <v>0</v>
      </c>
      <c r="H9" s="430">
        <v>0</v>
      </c>
      <c r="I9" s="430">
        <v>0</v>
      </c>
      <c r="J9" s="430">
        <v>0</v>
      </c>
      <c r="K9" s="431">
        <v>0</v>
      </c>
    </row>
    <row r="10" spans="1:11" ht="14.25">
      <c r="A10" s="1269"/>
      <c r="B10" s="110" t="s">
        <v>374</v>
      </c>
      <c r="C10" s="429">
        <v>3</v>
      </c>
      <c r="D10" s="430">
        <v>2</v>
      </c>
      <c r="E10" s="430">
        <v>1</v>
      </c>
      <c r="F10" s="430">
        <v>0</v>
      </c>
      <c r="G10" s="430">
        <v>1</v>
      </c>
      <c r="H10" s="430">
        <v>2</v>
      </c>
      <c r="I10" s="430">
        <v>0</v>
      </c>
      <c r="J10" s="430">
        <v>2</v>
      </c>
      <c r="K10" s="431">
        <v>0</v>
      </c>
    </row>
    <row r="11" spans="1:11" ht="14.25">
      <c r="A11" s="1269" t="s">
        <v>377</v>
      </c>
      <c r="B11" s="1270"/>
      <c r="C11" s="429">
        <v>24</v>
      </c>
      <c r="D11" s="430">
        <v>26</v>
      </c>
      <c r="E11" s="430">
        <v>29</v>
      </c>
      <c r="F11" s="430">
        <v>16</v>
      </c>
      <c r="G11" s="430">
        <v>11</v>
      </c>
      <c r="H11" s="430">
        <v>11</v>
      </c>
      <c r="I11" s="430">
        <v>12</v>
      </c>
      <c r="J11" s="430">
        <f>SUM(J5,J7,J9)</f>
        <v>30</v>
      </c>
      <c r="K11" s="431">
        <f>SUM(K5,K7,K9)</f>
        <v>2</v>
      </c>
    </row>
    <row r="12" spans="1:11" ht="14.25">
      <c r="A12" s="1269" t="s">
        <v>378</v>
      </c>
      <c r="B12" s="1270"/>
      <c r="C12" s="429">
        <v>109</v>
      </c>
      <c r="D12" s="430">
        <v>81</v>
      </c>
      <c r="E12" s="430">
        <v>76</v>
      </c>
      <c r="F12" s="430">
        <v>78</v>
      </c>
      <c r="G12" s="430">
        <v>54</v>
      </c>
      <c r="H12" s="430">
        <v>78</v>
      </c>
      <c r="I12" s="430">
        <v>100</v>
      </c>
      <c r="J12" s="430">
        <f>SUM(J6,J8,J10)</f>
        <v>57</v>
      </c>
      <c r="K12" s="431">
        <f>SUM(K6,K8,K10)</f>
        <v>21</v>
      </c>
    </row>
    <row r="13" spans="1:11" ht="14.25">
      <c r="A13" s="825" t="s">
        <v>371</v>
      </c>
      <c r="B13" s="826"/>
      <c r="C13" s="1255" t="s">
        <v>205</v>
      </c>
      <c r="D13" s="1255"/>
      <c r="E13" s="1255"/>
      <c r="F13" s="1255"/>
      <c r="G13" s="1255"/>
      <c r="H13" s="1255"/>
      <c r="I13" s="1255"/>
      <c r="J13" s="1255"/>
      <c r="K13" s="1256"/>
    </row>
    <row r="14" spans="1:11" ht="14.25">
      <c r="A14" s="1269"/>
      <c r="B14" s="1270"/>
      <c r="C14" s="429">
        <v>100</v>
      </c>
      <c r="D14" s="430">
        <v>100</v>
      </c>
      <c r="E14" s="430">
        <v>100</v>
      </c>
      <c r="F14" s="430">
        <v>100</v>
      </c>
      <c r="G14" s="430">
        <v>100</v>
      </c>
      <c r="H14" s="430">
        <v>100</v>
      </c>
      <c r="I14" s="430">
        <v>100</v>
      </c>
      <c r="J14" s="430">
        <v>100</v>
      </c>
      <c r="K14" s="431">
        <v>100</v>
      </c>
    </row>
    <row r="15" spans="1:11" ht="14.25">
      <c r="A15" s="1269" t="s">
        <v>372</v>
      </c>
      <c r="B15" s="110" t="s">
        <v>373</v>
      </c>
      <c r="C15" s="429">
        <v>15.8</v>
      </c>
      <c r="D15" s="430">
        <v>14</v>
      </c>
      <c r="E15" s="430">
        <v>25.7</v>
      </c>
      <c r="F15" s="430">
        <v>12.8</v>
      </c>
      <c r="G15" s="430">
        <v>13.8</v>
      </c>
      <c r="H15" s="430">
        <v>10.1</v>
      </c>
      <c r="I15" s="430">
        <v>8.9</v>
      </c>
      <c r="J15" s="325">
        <f>J5/J4*100</f>
        <v>32.18390804597701</v>
      </c>
      <c r="K15" s="326">
        <f>K5/K4*100</f>
        <v>8.695652173913043</v>
      </c>
    </row>
    <row r="16" spans="1:11" ht="14.25">
      <c r="A16" s="1269"/>
      <c r="B16" s="110" t="s">
        <v>374</v>
      </c>
      <c r="C16" s="429">
        <v>38.3</v>
      </c>
      <c r="D16" s="430">
        <v>35.5</v>
      </c>
      <c r="E16" s="430">
        <v>32.4</v>
      </c>
      <c r="F16" s="430">
        <v>31.9</v>
      </c>
      <c r="G16" s="430">
        <v>36.9</v>
      </c>
      <c r="H16" s="430">
        <v>27</v>
      </c>
      <c r="I16" s="430">
        <v>38.4</v>
      </c>
      <c r="J16" s="325">
        <f>J6/J4*100</f>
        <v>26.436781609195403</v>
      </c>
      <c r="K16" s="326">
        <f>K6/K4*100</f>
        <v>56.52173913043478</v>
      </c>
    </row>
    <row r="17" spans="1:11" ht="14.25">
      <c r="A17" s="1269" t="s">
        <v>375</v>
      </c>
      <c r="B17" s="110" t="s">
        <v>373</v>
      </c>
      <c r="C17" s="429">
        <v>2.3</v>
      </c>
      <c r="D17" s="430">
        <v>10.3</v>
      </c>
      <c r="E17" s="430">
        <v>1.9</v>
      </c>
      <c r="F17" s="430">
        <v>3.2</v>
      </c>
      <c r="G17" s="430">
        <v>3.1</v>
      </c>
      <c r="H17" s="430">
        <v>2.2</v>
      </c>
      <c r="I17" s="430">
        <v>1.8</v>
      </c>
      <c r="J17" s="325">
        <f>J7/J4*100</f>
        <v>2.2988505747126435</v>
      </c>
      <c r="K17" s="326">
        <f>K7/K4*100</f>
        <v>0</v>
      </c>
    </row>
    <row r="18" spans="1:11" ht="14.25">
      <c r="A18" s="1269"/>
      <c r="B18" s="110" t="s">
        <v>374</v>
      </c>
      <c r="C18" s="429">
        <v>41.4</v>
      </c>
      <c r="D18" s="430">
        <v>38.3</v>
      </c>
      <c r="E18" s="430">
        <v>39</v>
      </c>
      <c r="F18" s="430">
        <v>51.1</v>
      </c>
      <c r="G18" s="430">
        <v>44.6</v>
      </c>
      <c r="H18" s="430">
        <v>58.4</v>
      </c>
      <c r="I18" s="430">
        <v>50.9</v>
      </c>
      <c r="J18" s="325">
        <f>J8/J4*100</f>
        <v>36.7816091954023</v>
      </c>
      <c r="K18" s="326">
        <f>K8/K4*100</f>
        <v>34.78260869565217</v>
      </c>
    </row>
    <row r="19" spans="1:11" ht="14.25">
      <c r="A19" s="1269" t="s">
        <v>376</v>
      </c>
      <c r="B19" s="110" t="s">
        <v>373</v>
      </c>
      <c r="C19" s="429">
        <v>0</v>
      </c>
      <c r="D19" s="430">
        <v>0</v>
      </c>
      <c r="E19" s="430">
        <v>0</v>
      </c>
      <c r="F19" s="430">
        <v>1.1</v>
      </c>
      <c r="G19" s="430">
        <v>0</v>
      </c>
      <c r="H19" s="430">
        <v>0</v>
      </c>
      <c r="I19" s="430">
        <v>0</v>
      </c>
      <c r="J19" s="325">
        <f>J9/J4*100</f>
        <v>0</v>
      </c>
      <c r="K19" s="326">
        <f>K9/K4*100</f>
        <v>0</v>
      </c>
    </row>
    <row r="20" spans="1:11" ht="14.25">
      <c r="A20" s="1269"/>
      <c r="B20" s="110" t="s">
        <v>374</v>
      </c>
      <c r="C20" s="429">
        <v>2.3</v>
      </c>
      <c r="D20" s="430">
        <v>1.9</v>
      </c>
      <c r="E20" s="430">
        <v>1</v>
      </c>
      <c r="F20" s="430">
        <v>0</v>
      </c>
      <c r="G20" s="430">
        <v>1.5</v>
      </c>
      <c r="H20" s="430">
        <v>2.2</v>
      </c>
      <c r="I20" s="430">
        <v>0</v>
      </c>
      <c r="J20" s="325">
        <f>J10/J4*100</f>
        <v>2.2988505747126435</v>
      </c>
      <c r="K20" s="326">
        <f>K10/K4*100</f>
        <v>0</v>
      </c>
    </row>
    <row r="21" spans="1:11" ht="14.25">
      <c r="A21" s="1269" t="s">
        <v>377</v>
      </c>
      <c r="B21" s="1270"/>
      <c r="C21" s="429">
        <v>18</v>
      </c>
      <c r="D21" s="430">
        <v>24.3</v>
      </c>
      <c r="E21" s="430">
        <v>27.6</v>
      </c>
      <c r="F21" s="430">
        <v>17</v>
      </c>
      <c r="G21" s="430">
        <v>16.9</v>
      </c>
      <c r="H21" s="430">
        <v>12.4</v>
      </c>
      <c r="I21" s="430">
        <v>10.7</v>
      </c>
      <c r="J21" s="325">
        <f>J11/J4*100</f>
        <v>34.48275862068966</v>
      </c>
      <c r="K21" s="326">
        <f>K11/K4*100</f>
        <v>8.695652173913043</v>
      </c>
    </row>
    <row r="22" spans="1:11" ht="15" thickBot="1">
      <c r="A22" s="1271" t="s">
        <v>378</v>
      </c>
      <c r="B22" s="1272"/>
      <c r="C22" s="432">
        <v>82</v>
      </c>
      <c r="D22" s="433">
        <v>75.7</v>
      </c>
      <c r="E22" s="433">
        <v>72.4</v>
      </c>
      <c r="F22" s="433">
        <v>83</v>
      </c>
      <c r="G22" s="433">
        <v>83.1</v>
      </c>
      <c r="H22" s="433">
        <v>87.6</v>
      </c>
      <c r="I22" s="433">
        <v>89.3</v>
      </c>
      <c r="J22" s="328">
        <f>J12/J4*100</f>
        <v>65.51724137931035</v>
      </c>
      <c r="K22" s="330">
        <f>K12/K4*100</f>
        <v>91.30434782608695</v>
      </c>
    </row>
    <row r="23" spans="1:11" ht="15" thickTop="1">
      <c r="A23" s="1273" t="s">
        <v>379</v>
      </c>
      <c r="B23" s="1273"/>
      <c r="C23" s="1273"/>
      <c r="D23" s="1273"/>
      <c r="E23" s="1273"/>
      <c r="F23" s="1273"/>
      <c r="G23" s="1273"/>
      <c r="H23" s="1273"/>
      <c r="I23" s="1273"/>
      <c r="J23" s="1273"/>
      <c r="K23" s="1273"/>
    </row>
    <row r="24" spans="1:11" ht="14.25">
      <c r="A24" s="1001" t="s">
        <v>380</v>
      </c>
      <c r="B24" s="1001"/>
      <c r="C24" s="1001"/>
      <c r="D24" s="1001"/>
      <c r="E24" s="1001"/>
      <c r="F24" s="1001"/>
      <c r="G24" s="1001"/>
      <c r="H24" s="1001"/>
      <c r="I24" s="1001"/>
      <c r="J24" s="1001"/>
      <c r="K24" s="1001"/>
    </row>
  </sheetData>
  <sheetProtection/>
  <mergeCells count="17">
    <mergeCell ref="A24:K24"/>
    <mergeCell ref="A19:A20"/>
    <mergeCell ref="A21:B21"/>
    <mergeCell ref="A22:B22"/>
    <mergeCell ref="A23:K23"/>
    <mergeCell ref="A17:A18"/>
    <mergeCell ref="A9:A10"/>
    <mergeCell ref="A11:B11"/>
    <mergeCell ref="A12:B12"/>
    <mergeCell ref="A14:B14"/>
    <mergeCell ref="A15:A16"/>
    <mergeCell ref="C13:K13"/>
    <mergeCell ref="A1:K1"/>
    <mergeCell ref="C3:K3"/>
    <mergeCell ref="A4:B4"/>
    <mergeCell ref="A5:A6"/>
    <mergeCell ref="A7:A8"/>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11"/>
  <sheetViews>
    <sheetView zoomScalePageLayoutView="0" workbookViewId="0" topLeftCell="A1">
      <selection activeCell="A4" sqref="A4:B4"/>
    </sheetView>
  </sheetViews>
  <sheetFormatPr defaultColWidth="11.421875" defaultRowHeight="15"/>
  <cols>
    <col min="1" max="1" width="13.7109375" style="0" customWidth="1"/>
    <col min="2" max="2" width="6.7109375" style="0" customWidth="1"/>
    <col min="3" max="3" width="13.7109375" style="0" customWidth="1"/>
    <col min="4" max="4" width="6.7109375" style="0" customWidth="1"/>
  </cols>
  <sheetData>
    <row r="1" spans="1:4" ht="14.25">
      <c r="A1" s="1274" t="s">
        <v>725</v>
      </c>
      <c r="B1" s="1274"/>
      <c r="C1" s="1274"/>
      <c r="D1" s="1274"/>
    </row>
    <row r="2" spans="1:4" ht="14.25">
      <c r="A2" s="1274"/>
      <c r="B2" s="1274"/>
      <c r="C2" s="1274"/>
      <c r="D2" s="1274"/>
    </row>
    <row r="3" spans="1:4" ht="15" thickBot="1">
      <c r="A3" s="1275"/>
      <c r="B3" s="1275"/>
      <c r="C3" s="1275"/>
      <c r="D3" s="1275"/>
    </row>
    <row r="4" spans="1:4" ht="15" thickTop="1">
      <c r="A4" s="1276" t="s">
        <v>381</v>
      </c>
      <c r="B4" s="1277"/>
      <c r="C4" s="1278" t="s">
        <v>382</v>
      </c>
      <c r="D4" s="1279"/>
    </row>
    <row r="5" spans="1:4" ht="14.25">
      <c r="A5" s="828"/>
      <c r="B5" s="111" t="s">
        <v>210</v>
      </c>
      <c r="C5" s="827"/>
      <c r="D5" s="112" t="s">
        <v>210</v>
      </c>
    </row>
    <row r="6" spans="1:4" ht="14.25">
      <c r="A6" s="113" t="s">
        <v>383</v>
      </c>
      <c r="B6" s="17">
        <v>15</v>
      </c>
      <c r="C6" s="114" t="s">
        <v>384</v>
      </c>
      <c r="D6" s="115">
        <v>8</v>
      </c>
    </row>
    <row r="7" spans="1:4" ht="14.25">
      <c r="A7" s="113" t="s">
        <v>385</v>
      </c>
      <c r="B7" s="17">
        <v>6</v>
      </c>
      <c r="C7" s="114" t="s">
        <v>386</v>
      </c>
      <c r="D7" s="115">
        <v>21</v>
      </c>
    </row>
    <row r="8" spans="1:4" ht="14.25">
      <c r="A8" s="113" t="s">
        <v>387</v>
      </c>
      <c r="B8" s="17">
        <v>4</v>
      </c>
      <c r="C8" s="114" t="s">
        <v>388</v>
      </c>
      <c r="D8" s="115">
        <v>16</v>
      </c>
    </row>
    <row r="9" spans="1:4" ht="15" thickBot="1">
      <c r="A9" s="116" t="s">
        <v>264</v>
      </c>
      <c r="B9" s="117">
        <f>SUM(B6:B8)</f>
        <v>25</v>
      </c>
      <c r="C9" s="118"/>
      <c r="D9" s="119">
        <f>SUM(D6:D8)</f>
        <v>45</v>
      </c>
    </row>
    <row r="10" spans="1:4" ht="15" thickTop="1">
      <c r="A10" s="929" t="s">
        <v>348</v>
      </c>
      <c r="B10" s="929"/>
      <c r="C10" s="929"/>
      <c r="D10" s="929"/>
    </row>
    <row r="11" spans="1:4" ht="14.25">
      <c r="A11" s="932"/>
      <c r="B11" s="932"/>
      <c r="C11" s="932"/>
      <c r="D11" s="932"/>
    </row>
  </sheetData>
  <sheetProtection/>
  <mergeCells count="4">
    <mergeCell ref="A1:D3"/>
    <mergeCell ref="A4:B4"/>
    <mergeCell ref="C4:D4"/>
    <mergeCell ref="A10:D11"/>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W26"/>
  <sheetViews>
    <sheetView zoomScalePageLayoutView="0" workbookViewId="0" topLeftCell="A1">
      <selection activeCell="A3" sqref="A3:A5"/>
    </sheetView>
  </sheetViews>
  <sheetFormatPr defaultColWidth="11.421875" defaultRowHeight="15"/>
  <cols>
    <col min="1" max="1" width="8.421875" style="16" customWidth="1"/>
    <col min="2" max="22" width="8.00390625" style="16" customWidth="1"/>
    <col min="23" max="16384" width="11.421875" style="16" customWidth="1"/>
  </cols>
  <sheetData>
    <row r="1" spans="1:22" ht="12.75">
      <c r="A1" s="1146" t="s">
        <v>160</v>
      </c>
      <c r="B1" s="1146"/>
      <c r="C1" s="1146"/>
      <c r="D1" s="1146"/>
      <c r="E1" s="1146"/>
      <c r="F1" s="1146"/>
      <c r="G1" s="1146"/>
      <c r="H1" s="1146"/>
      <c r="I1" s="1146"/>
      <c r="J1" s="1146"/>
      <c r="K1" s="1146"/>
      <c r="L1" s="1146"/>
      <c r="M1" s="1146"/>
      <c r="N1" s="1146"/>
      <c r="O1" s="1146"/>
      <c r="P1" s="1146"/>
      <c r="Q1" s="1146"/>
      <c r="R1" s="1146"/>
      <c r="S1" s="1146"/>
      <c r="T1" s="1146"/>
      <c r="U1" s="1146"/>
      <c r="V1" s="1146"/>
    </row>
    <row r="2" spans="1:22" ht="13.5" thickBot="1">
      <c r="A2" s="1146"/>
      <c r="B2" s="1146"/>
      <c r="C2" s="1146"/>
      <c r="D2" s="1146"/>
      <c r="E2" s="1146"/>
      <c r="F2" s="1146"/>
      <c r="G2" s="1146"/>
      <c r="H2" s="1146"/>
      <c r="I2" s="1146"/>
      <c r="J2" s="1146"/>
      <c r="K2" s="1146"/>
      <c r="L2" s="1146"/>
      <c r="M2" s="1146"/>
      <c r="N2" s="1146"/>
      <c r="O2" s="1146"/>
      <c r="P2" s="1146"/>
      <c r="Q2" s="1146"/>
      <c r="R2" s="1146"/>
      <c r="S2" s="1146"/>
      <c r="T2" s="1146"/>
      <c r="U2" s="1146"/>
      <c r="V2" s="1146"/>
    </row>
    <row r="3" spans="1:22" ht="15.75" customHeight="1" thickTop="1">
      <c r="A3" s="1149" t="s">
        <v>330</v>
      </c>
      <c r="B3" s="1184" t="s">
        <v>249</v>
      </c>
      <c r="C3" s="913"/>
      <c r="D3" s="913"/>
      <c r="E3" s="913"/>
      <c r="F3" s="913"/>
      <c r="G3" s="913"/>
      <c r="H3" s="913"/>
      <c r="I3" s="913"/>
      <c r="J3" s="913"/>
      <c r="K3" s="913"/>
      <c r="L3" s="913"/>
      <c r="M3" s="913"/>
      <c r="N3" s="913"/>
      <c r="O3" s="913"/>
      <c r="P3" s="913"/>
      <c r="Q3" s="913"/>
      <c r="R3" s="913"/>
      <c r="S3" s="913"/>
      <c r="T3" s="913"/>
      <c r="U3" s="913"/>
      <c r="V3" s="905"/>
    </row>
    <row r="4" spans="1:22" ht="12.75">
      <c r="A4" s="1150"/>
      <c r="B4" s="1288"/>
      <c r="C4" s="1283"/>
      <c r="D4" s="1283"/>
      <c r="E4" s="1283"/>
      <c r="F4" s="1283"/>
      <c r="G4" s="1283"/>
      <c r="H4" s="1283"/>
      <c r="I4" s="1283"/>
      <c r="J4" s="1283"/>
      <c r="K4" s="1283"/>
      <c r="L4" s="1283"/>
      <c r="M4" s="1283"/>
      <c r="N4" s="1283"/>
      <c r="O4" s="1283"/>
      <c r="P4" s="1283"/>
      <c r="Q4" s="1283"/>
      <c r="R4" s="1283"/>
      <c r="S4" s="1283"/>
      <c r="T4" s="1283"/>
      <c r="U4" s="1283"/>
      <c r="V4" s="1289"/>
    </row>
    <row r="5" spans="1:22" ht="24" customHeight="1">
      <c r="A5" s="1150"/>
      <c r="B5" s="1290" t="s">
        <v>606</v>
      </c>
      <c r="C5" s="1291"/>
      <c r="D5" s="1292"/>
      <c r="E5" s="1219" t="s">
        <v>349</v>
      </c>
      <c r="F5" s="1291"/>
      <c r="G5" s="1292"/>
      <c r="H5" s="1219" t="s">
        <v>350</v>
      </c>
      <c r="I5" s="1291"/>
      <c r="J5" s="1292"/>
      <c r="K5" s="1219" t="s">
        <v>607</v>
      </c>
      <c r="L5" s="1291"/>
      <c r="M5" s="1292"/>
      <c r="N5" s="1219" t="s">
        <v>608</v>
      </c>
      <c r="O5" s="1291"/>
      <c r="P5" s="1292"/>
      <c r="Q5" s="1219" t="s">
        <v>609</v>
      </c>
      <c r="R5" s="1291"/>
      <c r="S5" s="1292"/>
      <c r="T5" s="1219" t="s">
        <v>610</v>
      </c>
      <c r="U5" s="1291"/>
      <c r="V5" s="1293"/>
    </row>
    <row r="6" spans="1:22" ht="38.25" customHeight="1">
      <c r="A6" s="805"/>
      <c r="B6" s="450" t="s">
        <v>273</v>
      </c>
      <c r="C6" s="1219" t="s">
        <v>518</v>
      </c>
      <c r="D6" s="1280"/>
      <c r="E6" s="450" t="s">
        <v>273</v>
      </c>
      <c r="F6" s="1219" t="s">
        <v>518</v>
      </c>
      <c r="G6" s="1280"/>
      <c r="H6" s="450" t="s">
        <v>273</v>
      </c>
      <c r="I6" s="1219" t="s">
        <v>518</v>
      </c>
      <c r="J6" s="1280"/>
      <c r="K6" s="450" t="s">
        <v>273</v>
      </c>
      <c r="L6" s="1219" t="s">
        <v>518</v>
      </c>
      <c r="M6" s="1280"/>
      <c r="N6" s="450" t="s">
        <v>273</v>
      </c>
      <c r="O6" s="1219" t="s">
        <v>518</v>
      </c>
      <c r="P6" s="1280"/>
      <c r="Q6" s="450" t="s">
        <v>273</v>
      </c>
      <c r="R6" s="1219" t="s">
        <v>518</v>
      </c>
      <c r="S6" s="1280"/>
      <c r="T6" s="450" t="s">
        <v>273</v>
      </c>
      <c r="U6" s="1219" t="s">
        <v>518</v>
      </c>
      <c r="V6" s="1294"/>
    </row>
    <row r="7" spans="1:22" ht="15" customHeight="1">
      <c r="A7" s="805"/>
      <c r="B7" s="1233" t="s">
        <v>210</v>
      </c>
      <c r="C7" s="1234"/>
      <c r="D7" s="248" t="s">
        <v>211</v>
      </c>
      <c r="E7" s="1286" t="s">
        <v>210</v>
      </c>
      <c r="F7" s="1234"/>
      <c r="G7" s="248" t="s">
        <v>211</v>
      </c>
      <c r="H7" s="1286" t="s">
        <v>210</v>
      </c>
      <c r="I7" s="1234"/>
      <c r="J7" s="71" t="s">
        <v>211</v>
      </c>
      <c r="K7" s="1287" t="s">
        <v>210</v>
      </c>
      <c r="L7" s="1234"/>
      <c r="M7" s="248" t="s">
        <v>211</v>
      </c>
      <c r="N7" s="1286" t="s">
        <v>210</v>
      </c>
      <c r="O7" s="1234"/>
      <c r="P7" s="248" t="s">
        <v>211</v>
      </c>
      <c r="Q7" s="1286" t="s">
        <v>210</v>
      </c>
      <c r="R7" s="1234"/>
      <c r="S7" s="248" t="s">
        <v>211</v>
      </c>
      <c r="T7" s="1286" t="s">
        <v>210</v>
      </c>
      <c r="U7" s="1234"/>
      <c r="V7" s="434" t="s">
        <v>211</v>
      </c>
    </row>
    <row r="8" spans="1:22" ht="12.75">
      <c r="A8" s="87" t="s">
        <v>304</v>
      </c>
      <c r="B8" s="435">
        <v>5147</v>
      </c>
      <c r="C8" s="435">
        <v>38</v>
      </c>
      <c r="D8" s="436">
        <f>C8/B8*100</f>
        <v>0.7382941519331649</v>
      </c>
      <c r="E8" s="435">
        <v>2139</v>
      </c>
      <c r="F8" s="435">
        <v>62</v>
      </c>
      <c r="G8" s="436">
        <f>F8/E8*100</f>
        <v>2.898550724637681</v>
      </c>
      <c r="H8" s="435">
        <v>3013</v>
      </c>
      <c r="I8" s="435">
        <v>203</v>
      </c>
      <c r="J8" s="437">
        <f>I8/H8*100</f>
        <v>6.7374709591769</v>
      </c>
      <c r="K8" s="438">
        <v>6675</v>
      </c>
      <c r="L8" s="438">
        <v>255</v>
      </c>
      <c r="M8" s="439">
        <f>L8/K8*100</f>
        <v>3.8202247191011236</v>
      </c>
      <c r="N8" s="435">
        <v>5147</v>
      </c>
      <c r="O8" s="435">
        <v>38</v>
      </c>
      <c r="P8" s="439">
        <f>O8/N8*100</f>
        <v>0.7382941519331649</v>
      </c>
      <c r="Q8" s="438">
        <v>11016</v>
      </c>
      <c r="R8" s="438">
        <v>468</v>
      </c>
      <c r="S8" s="439">
        <f>R8/Q8*100</f>
        <v>4.248366013071895</v>
      </c>
      <c r="T8" s="438">
        <v>811</v>
      </c>
      <c r="U8" s="438">
        <v>52</v>
      </c>
      <c r="V8" s="440">
        <f>U8/T8*100</f>
        <v>6.411837237977805</v>
      </c>
    </row>
    <row r="9" spans="1:22" ht="12.75">
      <c r="A9" s="87" t="s">
        <v>305</v>
      </c>
      <c r="B9" s="441">
        <v>5046</v>
      </c>
      <c r="C9" s="441">
        <v>23</v>
      </c>
      <c r="D9" s="436">
        <f aca="true" t="shared" si="0" ref="D9:D15">C9/B9*100</f>
        <v>0.45580657946888625</v>
      </c>
      <c r="E9" s="441">
        <v>2094</v>
      </c>
      <c r="F9" s="441">
        <v>66</v>
      </c>
      <c r="G9" s="436">
        <f aca="true" t="shared" si="1" ref="G9:G15">F9/E9*100</f>
        <v>3.151862464183381</v>
      </c>
      <c r="H9" s="441">
        <v>3104</v>
      </c>
      <c r="I9" s="441">
        <v>192</v>
      </c>
      <c r="J9" s="437">
        <f aca="true" t="shared" si="2" ref="J9:J15">I9/H9*100</f>
        <v>6.185567010309279</v>
      </c>
      <c r="K9" s="438">
        <v>6830</v>
      </c>
      <c r="L9" s="438">
        <v>206</v>
      </c>
      <c r="M9" s="439">
        <f aca="true" t="shared" si="3" ref="M9:M15">L9/K9*100</f>
        <v>3.0161054172767203</v>
      </c>
      <c r="N9" s="441">
        <v>5046</v>
      </c>
      <c r="O9" s="441">
        <v>23</v>
      </c>
      <c r="P9" s="439">
        <f aca="true" t="shared" si="4" ref="P9:P15">O9/N9*100</f>
        <v>0.45580657946888625</v>
      </c>
      <c r="Q9" s="438">
        <v>11215</v>
      </c>
      <c r="R9" s="438">
        <v>420</v>
      </c>
      <c r="S9" s="439">
        <f aca="true" t="shared" si="5" ref="S9:S15">R9/Q9*100</f>
        <v>3.7449843958983506</v>
      </c>
      <c r="T9" s="438">
        <v>813</v>
      </c>
      <c r="U9" s="438">
        <v>44</v>
      </c>
      <c r="V9" s="440">
        <f aca="true" t="shared" si="6" ref="V9:V15">U9/T9*100</f>
        <v>5.412054120541206</v>
      </c>
    </row>
    <row r="10" spans="1:22" ht="12.75">
      <c r="A10" s="87" t="s">
        <v>306</v>
      </c>
      <c r="B10" s="435">
        <v>4975</v>
      </c>
      <c r="C10" s="435">
        <v>65</v>
      </c>
      <c r="D10" s="436">
        <f t="shared" si="0"/>
        <v>1.306532663316583</v>
      </c>
      <c r="E10" s="435">
        <v>2150</v>
      </c>
      <c r="F10" s="435">
        <v>89</v>
      </c>
      <c r="G10" s="436">
        <f t="shared" si="1"/>
        <v>4.1395348837209305</v>
      </c>
      <c r="H10" s="435">
        <v>3165</v>
      </c>
      <c r="I10" s="435">
        <v>212</v>
      </c>
      <c r="J10" s="437">
        <f t="shared" si="2"/>
        <v>6.6982622432859396</v>
      </c>
      <c r="K10" s="438">
        <v>6916</v>
      </c>
      <c r="L10" s="438">
        <v>211</v>
      </c>
      <c r="M10" s="439">
        <f t="shared" si="3"/>
        <v>3.0508964719491036</v>
      </c>
      <c r="N10" s="435">
        <v>4975</v>
      </c>
      <c r="O10" s="435">
        <v>65</v>
      </c>
      <c r="P10" s="439">
        <f t="shared" si="4"/>
        <v>1.306532663316583</v>
      </c>
      <c r="Q10" s="438">
        <v>11292</v>
      </c>
      <c r="R10" s="438">
        <v>474</v>
      </c>
      <c r="S10" s="439">
        <f t="shared" si="5"/>
        <v>4.1976620616365565</v>
      </c>
      <c r="T10" s="438">
        <v>939</v>
      </c>
      <c r="U10" s="438">
        <v>38</v>
      </c>
      <c r="V10" s="440">
        <f t="shared" si="6"/>
        <v>4.046858359957402</v>
      </c>
    </row>
    <row r="11" spans="1:22" ht="12.75">
      <c r="A11" s="87" t="s">
        <v>307</v>
      </c>
      <c r="B11" s="441">
        <v>5121</v>
      </c>
      <c r="C11" s="441">
        <v>44</v>
      </c>
      <c r="D11" s="436">
        <f t="shared" si="0"/>
        <v>0.8592071860964655</v>
      </c>
      <c r="E11" s="441">
        <v>2185</v>
      </c>
      <c r="F11" s="441">
        <v>86</v>
      </c>
      <c r="G11" s="436">
        <f t="shared" si="1"/>
        <v>3.9359267734553773</v>
      </c>
      <c r="H11" s="441">
        <v>3144</v>
      </c>
      <c r="I11" s="441">
        <v>218</v>
      </c>
      <c r="J11" s="437">
        <f t="shared" si="2"/>
        <v>6.933842239185751</v>
      </c>
      <c r="K11" s="438">
        <v>6862</v>
      </c>
      <c r="L11" s="438">
        <v>254</v>
      </c>
      <c r="M11" s="439">
        <f t="shared" si="3"/>
        <v>3.701544739143107</v>
      </c>
      <c r="N11" s="441">
        <v>5121</v>
      </c>
      <c r="O11" s="441">
        <v>44</v>
      </c>
      <c r="P11" s="439">
        <f t="shared" si="4"/>
        <v>0.8592071860964655</v>
      </c>
      <c r="Q11" s="438">
        <v>11267</v>
      </c>
      <c r="R11" s="438">
        <v>515</v>
      </c>
      <c r="S11" s="439">
        <f t="shared" si="5"/>
        <v>4.570870684299281</v>
      </c>
      <c r="T11" s="438">
        <v>924</v>
      </c>
      <c r="U11" s="438">
        <v>43</v>
      </c>
      <c r="V11" s="440">
        <f t="shared" si="6"/>
        <v>4.653679653679654</v>
      </c>
    </row>
    <row r="12" spans="1:22" ht="12.75">
      <c r="A12" s="87" t="s">
        <v>308</v>
      </c>
      <c r="B12" s="435">
        <v>5276</v>
      </c>
      <c r="C12" s="435">
        <v>46</v>
      </c>
      <c r="D12" s="436">
        <f t="shared" si="0"/>
        <v>0.8718726307808946</v>
      </c>
      <c r="E12" s="435">
        <v>2013</v>
      </c>
      <c r="F12" s="435">
        <v>57</v>
      </c>
      <c r="G12" s="436">
        <f t="shared" si="1"/>
        <v>2.8315946348733236</v>
      </c>
      <c r="H12" s="435">
        <v>3104</v>
      </c>
      <c r="I12" s="435">
        <v>149</v>
      </c>
      <c r="J12" s="437">
        <f t="shared" si="2"/>
        <v>4.800257731958763</v>
      </c>
      <c r="K12" s="438">
        <v>6929</v>
      </c>
      <c r="L12" s="438">
        <v>165</v>
      </c>
      <c r="M12" s="439">
        <f t="shared" si="3"/>
        <v>2.381296002309136</v>
      </c>
      <c r="N12" s="435">
        <v>5276</v>
      </c>
      <c r="O12" s="435">
        <v>46</v>
      </c>
      <c r="P12" s="439">
        <f t="shared" si="4"/>
        <v>0.8718726307808946</v>
      </c>
      <c r="Q12" s="438">
        <v>11127</v>
      </c>
      <c r="R12" s="438">
        <v>338</v>
      </c>
      <c r="S12" s="439">
        <f t="shared" si="5"/>
        <v>3.037656151703065</v>
      </c>
      <c r="T12" s="438">
        <v>919</v>
      </c>
      <c r="U12" s="438">
        <v>33</v>
      </c>
      <c r="V12" s="440">
        <f t="shared" si="6"/>
        <v>3.5908596300326447</v>
      </c>
    </row>
    <row r="13" spans="1:22" ht="12.75">
      <c r="A13" s="87" t="s">
        <v>309</v>
      </c>
      <c r="B13" s="441">
        <v>5414</v>
      </c>
      <c r="C13" s="441">
        <v>51</v>
      </c>
      <c r="D13" s="436">
        <f t="shared" si="0"/>
        <v>0.9420022164758035</v>
      </c>
      <c r="E13" s="441">
        <v>1972</v>
      </c>
      <c r="F13" s="441">
        <v>41</v>
      </c>
      <c r="G13" s="436">
        <f t="shared" si="1"/>
        <v>2.079107505070994</v>
      </c>
      <c r="H13" s="441">
        <v>3160</v>
      </c>
      <c r="I13" s="441">
        <v>163</v>
      </c>
      <c r="J13" s="437">
        <f t="shared" si="2"/>
        <v>5.158227848101266</v>
      </c>
      <c r="K13" s="438">
        <v>6962</v>
      </c>
      <c r="L13" s="438">
        <v>217</v>
      </c>
      <c r="M13" s="439">
        <f t="shared" si="3"/>
        <v>3.1169204251651825</v>
      </c>
      <c r="N13" s="438">
        <v>5414</v>
      </c>
      <c r="O13" s="438">
        <v>51</v>
      </c>
      <c r="P13" s="439">
        <f t="shared" si="4"/>
        <v>0.9420022164758035</v>
      </c>
      <c r="Q13" s="438">
        <v>11321</v>
      </c>
      <c r="R13" s="438">
        <v>388</v>
      </c>
      <c r="S13" s="439">
        <f t="shared" si="5"/>
        <v>3.4272590760533523</v>
      </c>
      <c r="T13" s="438">
        <v>822</v>
      </c>
      <c r="U13" s="438">
        <v>33</v>
      </c>
      <c r="V13" s="440">
        <f t="shared" si="6"/>
        <v>4.014598540145985</v>
      </c>
    </row>
    <row r="14" spans="1:22" ht="12.75">
      <c r="A14" s="87" t="s">
        <v>310</v>
      </c>
      <c r="B14" s="435">
        <v>5411</v>
      </c>
      <c r="C14" s="435">
        <v>51</v>
      </c>
      <c r="D14" s="436">
        <f t="shared" si="0"/>
        <v>0.9425244871557938</v>
      </c>
      <c r="E14" s="435">
        <v>1938</v>
      </c>
      <c r="F14" s="435">
        <v>57</v>
      </c>
      <c r="G14" s="436">
        <f t="shared" si="1"/>
        <v>2.941176470588235</v>
      </c>
      <c r="H14" s="435">
        <v>3311</v>
      </c>
      <c r="I14" s="435">
        <v>185</v>
      </c>
      <c r="J14" s="437">
        <f t="shared" si="2"/>
        <v>5.58743581999396</v>
      </c>
      <c r="K14" s="438">
        <v>6958</v>
      </c>
      <c r="L14" s="438">
        <v>181</v>
      </c>
      <c r="M14" s="439">
        <f t="shared" si="3"/>
        <v>2.6013222190284564</v>
      </c>
      <c r="N14" s="438">
        <v>5411</v>
      </c>
      <c r="O14" s="438">
        <v>51</v>
      </c>
      <c r="P14" s="439">
        <f t="shared" si="4"/>
        <v>0.9425244871557938</v>
      </c>
      <c r="Q14" s="438">
        <v>11470</v>
      </c>
      <c r="R14" s="438">
        <v>412</v>
      </c>
      <c r="S14" s="439">
        <f t="shared" si="5"/>
        <v>3.591979075850044</v>
      </c>
      <c r="T14" s="438">
        <v>775</v>
      </c>
      <c r="U14" s="438">
        <v>20</v>
      </c>
      <c r="V14" s="440">
        <f t="shared" si="6"/>
        <v>2.5806451612903225</v>
      </c>
    </row>
    <row r="15" spans="1:22" ht="12.75">
      <c r="A15" s="87" t="s">
        <v>311</v>
      </c>
      <c r="B15" s="441">
        <v>5370</v>
      </c>
      <c r="C15" s="441">
        <v>33</v>
      </c>
      <c r="D15" s="436">
        <f t="shared" si="0"/>
        <v>0.6145251396648044</v>
      </c>
      <c r="E15" s="441">
        <v>1881</v>
      </c>
      <c r="F15" s="441">
        <v>34</v>
      </c>
      <c r="G15" s="436">
        <f t="shared" si="1"/>
        <v>1.8075491759702287</v>
      </c>
      <c r="H15" s="441">
        <v>3341</v>
      </c>
      <c r="I15" s="441">
        <v>140</v>
      </c>
      <c r="J15" s="437">
        <f t="shared" si="2"/>
        <v>4.190362167015863</v>
      </c>
      <c r="K15" s="438">
        <v>6901</v>
      </c>
      <c r="L15" s="438">
        <v>102</v>
      </c>
      <c r="M15" s="439">
        <f t="shared" si="3"/>
        <v>1.4780466599043618</v>
      </c>
      <c r="N15" s="438">
        <v>5370</v>
      </c>
      <c r="O15" s="438">
        <v>33</v>
      </c>
      <c r="P15" s="439">
        <f t="shared" si="4"/>
        <v>0.6145251396648044</v>
      </c>
      <c r="Q15" s="438">
        <v>11421</v>
      </c>
      <c r="R15" s="438">
        <v>257</v>
      </c>
      <c r="S15" s="439">
        <f t="shared" si="5"/>
        <v>2.250240784519744</v>
      </c>
      <c r="T15" s="438">
        <v>764</v>
      </c>
      <c r="U15" s="438">
        <v>19</v>
      </c>
      <c r="V15" s="440">
        <f t="shared" si="6"/>
        <v>2.486910994764398</v>
      </c>
    </row>
    <row r="16" spans="1:22" ht="7.5" customHeight="1">
      <c r="A16" s="830"/>
      <c r="B16" s="1282" t="s">
        <v>204</v>
      </c>
      <c r="C16" s="1283"/>
      <c r="D16" s="1283"/>
      <c r="E16" s="1283"/>
      <c r="F16" s="1283"/>
      <c r="G16" s="1283"/>
      <c r="H16" s="1283"/>
      <c r="I16" s="1283"/>
      <c r="J16" s="1283"/>
      <c r="K16" s="1283"/>
      <c r="L16" s="1283"/>
      <c r="M16" s="1283"/>
      <c r="N16" s="1283"/>
      <c r="O16" s="1283"/>
      <c r="P16" s="1283"/>
      <c r="Q16" s="1283"/>
      <c r="R16" s="1283"/>
      <c r="S16" s="1283"/>
      <c r="T16" s="1284"/>
      <c r="U16" s="1284"/>
      <c r="V16" s="1285"/>
    </row>
    <row r="17" spans="1:22" ht="7.5" customHeight="1">
      <c r="A17" s="825"/>
      <c r="B17" s="1283"/>
      <c r="C17" s="1283"/>
      <c r="D17" s="1283"/>
      <c r="E17" s="1283"/>
      <c r="F17" s="1283"/>
      <c r="G17" s="1283"/>
      <c r="H17" s="1283"/>
      <c r="I17" s="1283"/>
      <c r="J17" s="1283"/>
      <c r="K17" s="1283"/>
      <c r="L17" s="1283"/>
      <c r="M17" s="1283"/>
      <c r="N17" s="1283"/>
      <c r="O17" s="1283"/>
      <c r="P17" s="1283"/>
      <c r="Q17" s="1283"/>
      <c r="R17" s="1283"/>
      <c r="S17" s="1283"/>
      <c r="T17" s="1284"/>
      <c r="U17" s="1284"/>
      <c r="V17" s="1285"/>
    </row>
    <row r="18" spans="1:22" ht="12.75">
      <c r="A18" s="87" t="s">
        <v>304</v>
      </c>
      <c r="B18" s="435">
        <v>353447</v>
      </c>
      <c r="C18" s="435">
        <v>3363</v>
      </c>
      <c r="D18" s="436">
        <f aca="true" t="shared" si="7" ref="D18:D25">C18/B18*100</f>
        <v>0.9514863614629634</v>
      </c>
      <c r="E18" s="435">
        <v>208810</v>
      </c>
      <c r="F18" s="435">
        <v>5516</v>
      </c>
      <c r="G18" s="436">
        <f aca="true" t="shared" si="8" ref="G18:G25">F18/E18*100</f>
        <v>2.6416359369761984</v>
      </c>
      <c r="H18" s="435">
        <v>237747</v>
      </c>
      <c r="I18" s="435">
        <v>10235</v>
      </c>
      <c r="J18" s="437">
        <f aca="true" t="shared" si="9" ref="J18:J25">I18/H18*100</f>
        <v>4.304996487863148</v>
      </c>
      <c r="K18" s="438">
        <v>249122</v>
      </c>
      <c r="L18" s="438">
        <v>8377</v>
      </c>
      <c r="M18" s="439">
        <f aca="true" t="shared" si="10" ref="M18:M25">L18/K18*100</f>
        <v>3.3626094845095973</v>
      </c>
      <c r="N18" s="435">
        <v>353447</v>
      </c>
      <c r="O18" s="435">
        <v>3363</v>
      </c>
      <c r="P18" s="439">
        <f aca="true" t="shared" si="11" ref="P18:P25">O18/N18*100</f>
        <v>0.9514863614629634</v>
      </c>
      <c r="Q18" s="438">
        <v>669359</v>
      </c>
      <c r="R18" s="438">
        <v>22745</v>
      </c>
      <c r="S18" s="439">
        <f aca="true" t="shared" si="12" ref="S18:S25">R18/Q18*100</f>
        <v>3.3980270676871456</v>
      </c>
      <c r="T18" s="438">
        <v>26320</v>
      </c>
      <c r="U18" s="438">
        <v>1383</v>
      </c>
      <c r="V18" s="440">
        <f aca="true" t="shared" si="13" ref="V18:V25">U18/T18*100</f>
        <v>5.254559270516717</v>
      </c>
    </row>
    <row r="19" spans="1:22" ht="12.75">
      <c r="A19" s="87" t="s">
        <v>305</v>
      </c>
      <c r="B19" s="441">
        <v>342442</v>
      </c>
      <c r="C19" s="441">
        <v>3138</v>
      </c>
      <c r="D19" s="436">
        <f t="shared" si="7"/>
        <v>0.9163595586989913</v>
      </c>
      <c r="E19" s="441">
        <v>209132</v>
      </c>
      <c r="F19" s="441">
        <v>5390</v>
      </c>
      <c r="G19" s="436">
        <f t="shared" si="8"/>
        <v>2.5773195876288657</v>
      </c>
      <c r="H19" s="441">
        <v>243101</v>
      </c>
      <c r="I19" s="441">
        <v>10198</v>
      </c>
      <c r="J19" s="437">
        <f t="shared" si="9"/>
        <v>4.194964232973127</v>
      </c>
      <c r="K19" s="438">
        <v>256608</v>
      </c>
      <c r="L19" s="438">
        <v>8011</v>
      </c>
      <c r="M19" s="439">
        <f t="shared" si="10"/>
        <v>3.1218824042898117</v>
      </c>
      <c r="N19" s="441">
        <v>342442</v>
      </c>
      <c r="O19" s="441">
        <v>3138</v>
      </c>
      <c r="P19" s="439">
        <f t="shared" si="11"/>
        <v>0.9163595586989913</v>
      </c>
      <c r="Q19" s="438">
        <v>681191</v>
      </c>
      <c r="R19" s="438">
        <v>22234</v>
      </c>
      <c r="S19" s="439">
        <f t="shared" si="12"/>
        <v>3.263989101441446</v>
      </c>
      <c r="T19" s="438">
        <v>27650</v>
      </c>
      <c r="U19" s="438">
        <v>1365</v>
      </c>
      <c r="V19" s="440">
        <f t="shared" si="13"/>
        <v>4.936708860759493</v>
      </c>
    </row>
    <row r="20" spans="1:22" ht="12.75">
      <c r="A20" s="87" t="s">
        <v>306</v>
      </c>
      <c r="B20" s="435">
        <v>335969</v>
      </c>
      <c r="C20" s="435">
        <v>3330</v>
      </c>
      <c r="D20" s="436">
        <f t="shared" si="7"/>
        <v>0.9911628751462188</v>
      </c>
      <c r="E20" s="435">
        <v>206016</v>
      </c>
      <c r="F20" s="435">
        <v>5855</v>
      </c>
      <c r="G20" s="436">
        <f t="shared" si="8"/>
        <v>2.8420122708915816</v>
      </c>
      <c r="H20" s="435">
        <v>247288</v>
      </c>
      <c r="I20" s="435">
        <v>10414</v>
      </c>
      <c r="J20" s="437">
        <f t="shared" si="9"/>
        <v>4.21128400892886</v>
      </c>
      <c r="K20" s="438">
        <v>262792</v>
      </c>
      <c r="L20" s="438">
        <v>7643</v>
      </c>
      <c r="M20" s="439">
        <f t="shared" si="10"/>
        <v>2.9083838168589606</v>
      </c>
      <c r="N20" s="435">
        <v>335969</v>
      </c>
      <c r="O20" s="435">
        <v>3330</v>
      </c>
      <c r="P20" s="439">
        <f t="shared" si="11"/>
        <v>0.9911628751462188</v>
      </c>
      <c r="Q20" s="438">
        <v>686064</v>
      </c>
      <c r="R20" s="438">
        <v>22512</v>
      </c>
      <c r="S20" s="439">
        <f t="shared" si="12"/>
        <v>3.2813265234730284</v>
      </c>
      <c r="T20" s="438">
        <v>30032</v>
      </c>
      <c r="U20" s="438">
        <v>1400</v>
      </c>
      <c r="V20" s="440">
        <f t="shared" si="13"/>
        <v>4.661694192860948</v>
      </c>
    </row>
    <row r="21" spans="1:22" ht="12.75">
      <c r="A21" s="87" t="s">
        <v>307</v>
      </c>
      <c r="B21" s="441">
        <v>337981</v>
      </c>
      <c r="C21" s="441">
        <v>3235</v>
      </c>
      <c r="D21" s="436">
        <f t="shared" si="7"/>
        <v>0.9571543962530438</v>
      </c>
      <c r="E21" s="441">
        <v>198302</v>
      </c>
      <c r="F21" s="441">
        <v>5234</v>
      </c>
      <c r="G21" s="436">
        <f t="shared" si="8"/>
        <v>2.639408578834303</v>
      </c>
      <c r="H21" s="441">
        <v>247470</v>
      </c>
      <c r="I21" s="441">
        <v>10448</v>
      </c>
      <c r="J21" s="437">
        <f t="shared" si="9"/>
        <v>4.22192589000687</v>
      </c>
      <c r="K21" s="438">
        <v>266448</v>
      </c>
      <c r="L21" s="438">
        <v>7546</v>
      </c>
      <c r="M21" s="439">
        <f t="shared" si="10"/>
        <v>2.832072299285414</v>
      </c>
      <c r="N21" s="441">
        <v>337981</v>
      </c>
      <c r="O21" s="441">
        <v>3235</v>
      </c>
      <c r="P21" s="439">
        <f t="shared" si="11"/>
        <v>0.9571543962530438</v>
      </c>
      <c r="Q21" s="438">
        <v>680993</v>
      </c>
      <c r="R21" s="438">
        <v>21879</v>
      </c>
      <c r="S21" s="439">
        <f t="shared" si="12"/>
        <v>3.212808354858273</v>
      </c>
      <c r="T21" s="438">
        <v>31227</v>
      </c>
      <c r="U21" s="438">
        <v>1349</v>
      </c>
      <c r="V21" s="440">
        <f t="shared" si="13"/>
        <v>4.319979504915618</v>
      </c>
    </row>
    <row r="22" spans="1:22" ht="12.75">
      <c r="A22" s="87" t="s">
        <v>308</v>
      </c>
      <c r="B22" s="435">
        <v>340651</v>
      </c>
      <c r="C22" s="435">
        <v>2763</v>
      </c>
      <c r="D22" s="436">
        <f t="shared" si="7"/>
        <v>0.8110940522705055</v>
      </c>
      <c r="E22" s="435">
        <v>187386</v>
      </c>
      <c r="F22" s="435">
        <v>3748</v>
      </c>
      <c r="G22" s="436">
        <f t="shared" si="8"/>
        <v>2.000149424183237</v>
      </c>
      <c r="H22" s="435">
        <v>244750</v>
      </c>
      <c r="I22" s="435">
        <v>9556</v>
      </c>
      <c r="J22" s="437">
        <f t="shared" si="9"/>
        <v>3.904392236976507</v>
      </c>
      <c r="K22" s="438">
        <v>270276</v>
      </c>
      <c r="L22" s="438">
        <v>7721</v>
      </c>
      <c r="M22" s="439">
        <f t="shared" si="10"/>
        <v>2.85670943775992</v>
      </c>
      <c r="N22" s="435">
        <v>340651</v>
      </c>
      <c r="O22" s="435">
        <v>2763</v>
      </c>
      <c r="P22" s="439">
        <f t="shared" si="11"/>
        <v>0.8110940522705055</v>
      </c>
      <c r="Q22" s="438">
        <v>669435</v>
      </c>
      <c r="R22" s="438">
        <v>19654</v>
      </c>
      <c r="S22" s="439">
        <f t="shared" si="12"/>
        <v>2.935908639374995</v>
      </c>
      <c r="T22" s="438">
        <v>32977</v>
      </c>
      <c r="U22" s="438">
        <v>1371</v>
      </c>
      <c r="V22" s="440">
        <f t="shared" si="13"/>
        <v>4.157443066379598</v>
      </c>
    </row>
    <row r="23" spans="1:22" ht="12.75">
      <c r="A23" s="87" t="s">
        <v>309</v>
      </c>
      <c r="B23" s="441">
        <v>339128</v>
      </c>
      <c r="C23" s="441">
        <v>2665</v>
      </c>
      <c r="D23" s="436">
        <f t="shared" si="7"/>
        <v>0.7858389752541814</v>
      </c>
      <c r="E23" s="441">
        <v>176097</v>
      </c>
      <c r="F23" s="441">
        <v>3071</v>
      </c>
      <c r="G23" s="436">
        <f t="shared" si="8"/>
        <v>1.743925223030489</v>
      </c>
      <c r="H23" s="441">
        <v>244794</v>
      </c>
      <c r="I23" s="441">
        <v>8890</v>
      </c>
      <c r="J23" s="437">
        <f t="shared" si="9"/>
        <v>3.6316249581280586</v>
      </c>
      <c r="K23" s="438">
        <v>272093</v>
      </c>
      <c r="L23" s="438">
        <v>3625</v>
      </c>
      <c r="M23" s="439">
        <f t="shared" si="10"/>
        <v>1.3322650711337667</v>
      </c>
      <c r="N23" s="438">
        <v>339128</v>
      </c>
      <c r="O23" s="438">
        <v>2665</v>
      </c>
      <c r="P23" s="439">
        <f t="shared" si="11"/>
        <v>0.7858389752541814</v>
      </c>
      <c r="Q23" s="438">
        <v>667485</v>
      </c>
      <c r="R23" s="438">
        <v>18089</v>
      </c>
      <c r="S23" s="439">
        <f t="shared" si="12"/>
        <v>2.710023446219765</v>
      </c>
      <c r="T23" s="438">
        <v>32390</v>
      </c>
      <c r="U23" s="438">
        <v>1284</v>
      </c>
      <c r="V23" s="440">
        <f t="shared" si="13"/>
        <v>3.964186477307811</v>
      </c>
    </row>
    <row r="24" spans="1:22" ht="12.75">
      <c r="A24" s="87" t="s">
        <v>310</v>
      </c>
      <c r="B24" s="435">
        <v>331403</v>
      </c>
      <c r="C24" s="435">
        <v>2651</v>
      </c>
      <c r="D24" s="436">
        <f t="shared" si="7"/>
        <v>0.7999324085780756</v>
      </c>
      <c r="E24" s="435">
        <v>166219</v>
      </c>
      <c r="F24" s="435">
        <v>2660</v>
      </c>
      <c r="G24" s="436">
        <f t="shared" si="8"/>
        <v>1.600298401506446</v>
      </c>
      <c r="H24" s="435">
        <v>244834</v>
      </c>
      <c r="I24" s="435">
        <v>8814</v>
      </c>
      <c r="J24" s="437">
        <f t="shared" si="9"/>
        <v>3.599990197439898</v>
      </c>
      <c r="K24" s="438">
        <v>278078</v>
      </c>
      <c r="L24" s="438">
        <v>7095</v>
      </c>
      <c r="M24" s="439">
        <f t="shared" si="10"/>
        <v>2.5514424010529417</v>
      </c>
      <c r="N24" s="438">
        <v>352506</v>
      </c>
      <c r="O24" s="438">
        <v>2256</v>
      </c>
      <c r="P24" s="439">
        <f t="shared" si="11"/>
        <v>0.6399891065683988</v>
      </c>
      <c r="Q24" s="438">
        <v>711368</v>
      </c>
      <c r="R24" s="582">
        <v>18496</v>
      </c>
      <c r="S24" s="439">
        <f t="shared" si="12"/>
        <v>2.6000607280619876</v>
      </c>
      <c r="T24" s="438">
        <v>36133</v>
      </c>
      <c r="U24" s="438">
        <v>1409</v>
      </c>
      <c r="V24" s="440">
        <f t="shared" si="13"/>
        <v>3.8994824675504387</v>
      </c>
    </row>
    <row r="25" spans="1:22" ht="13.5" thickBot="1">
      <c r="A25" s="86" t="s">
        <v>311</v>
      </c>
      <c r="B25" s="709">
        <v>322707</v>
      </c>
      <c r="C25" s="709">
        <v>2205</v>
      </c>
      <c r="D25" s="769">
        <f t="shared" si="7"/>
        <v>0.6832823583002537</v>
      </c>
      <c r="E25" s="709">
        <v>155965</v>
      </c>
      <c r="F25" s="709">
        <v>2421</v>
      </c>
      <c r="G25" s="769">
        <f t="shared" si="8"/>
        <v>1.5522713429295034</v>
      </c>
      <c r="H25" s="709">
        <v>246656</v>
      </c>
      <c r="I25" s="709">
        <v>7994</v>
      </c>
      <c r="J25" s="442">
        <f t="shared" si="9"/>
        <v>3.240950960041515</v>
      </c>
      <c r="K25" s="443">
        <v>278518</v>
      </c>
      <c r="L25" s="443">
        <v>5924</v>
      </c>
      <c r="M25" s="444">
        <f t="shared" si="10"/>
        <v>2.1269720448947647</v>
      </c>
      <c r="N25" s="443">
        <v>344015</v>
      </c>
      <c r="O25" s="443">
        <v>2205</v>
      </c>
      <c r="P25" s="444">
        <f t="shared" si="11"/>
        <v>0.6409604232373588</v>
      </c>
      <c r="Q25" s="443">
        <v>703201</v>
      </c>
      <c r="R25" s="443">
        <v>15255</v>
      </c>
      <c r="S25" s="444">
        <f t="shared" si="12"/>
        <v>2.169365515691815</v>
      </c>
      <c r="T25" s="443">
        <v>35678</v>
      </c>
      <c r="U25" s="443">
        <v>1084</v>
      </c>
      <c r="V25" s="770">
        <f t="shared" si="13"/>
        <v>3.0382868994898815</v>
      </c>
    </row>
    <row r="26" spans="1:23" ht="13.5" thickTop="1">
      <c r="A26" s="1281" t="s">
        <v>348</v>
      </c>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771"/>
    </row>
  </sheetData>
  <sheetProtection/>
  <mergeCells count="26">
    <mergeCell ref="E7:F7"/>
    <mergeCell ref="I6:J6"/>
    <mergeCell ref="R6:S6"/>
    <mergeCell ref="U6:V6"/>
    <mergeCell ref="Q7:R7"/>
    <mergeCell ref="T7:U7"/>
    <mergeCell ref="A1:V2"/>
    <mergeCell ref="A3:A5"/>
    <mergeCell ref="B3:V4"/>
    <mergeCell ref="B5:D5"/>
    <mergeCell ref="E5:G5"/>
    <mergeCell ref="H5:J5"/>
    <mergeCell ref="K5:M5"/>
    <mergeCell ref="N5:P5"/>
    <mergeCell ref="Q5:S5"/>
    <mergeCell ref="T5:V5"/>
    <mergeCell ref="C6:D6"/>
    <mergeCell ref="F6:G6"/>
    <mergeCell ref="A26:V26"/>
    <mergeCell ref="B7:C7"/>
    <mergeCell ref="B16:V17"/>
    <mergeCell ref="O6:P6"/>
    <mergeCell ref="H7:I7"/>
    <mergeCell ref="K7:L7"/>
    <mergeCell ref="N7:O7"/>
    <mergeCell ref="L6:M6"/>
  </mergeCells>
  <printOptions/>
  <pageMargins left="0.7" right="0.7" top="0.787401575" bottom="0.7874015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S17"/>
  <sheetViews>
    <sheetView zoomScalePageLayoutView="0" workbookViewId="0" topLeftCell="A1">
      <selection activeCell="A3" sqref="A3"/>
    </sheetView>
  </sheetViews>
  <sheetFormatPr defaultColWidth="11.421875" defaultRowHeight="15"/>
  <cols>
    <col min="1" max="1" width="8.421875" style="157" customWidth="1"/>
    <col min="2" max="3" width="5.00390625" style="157" customWidth="1"/>
    <col min="4" max="4" width="5.140625" style="157" customWidth="1"/>
    <col min="5" max="6" width="4.140625" style="157" customWidth="1"/>
    <col min="7" max="7" width="6.140625" style="157" customWidth="1"/>
    <col min="8" max="8" width="4.57421875" style="157" customWidth="1"/>
    <col min="9" max="9" width="6.140625" style="157" customWidth="1"/>
    <col min="10" max="10" width="4.57421875" style="157" customWidth="1"/>
    <col min="11" max="13" width="7.00390625" style="0" customWidth="1"/>
    <col min="14" max="14" width="5.00390625" style="0" customWidth="1"/>
    <col min="15" max="15" width="4.140625" style="0" customWidth="1"/>
    <col min="16" max="16" width="6.140625" style="0" customWidth="1"/>
    <col min="17" max="17" width="4.57421875" style="0" customWidth="1"/>
    <col min="18" max="18" width="6.421875" style="0" customWidth="1"/>
    <col min="19" max="19" width="4.140625" style="0" customWidth="1"/>
  </cols>
  <sheetData>
    <row r="1" spans="1:19" ht="15" customHeight="1">
      <c r="A1" s="1146" t="s">
        <v>616</v>
      </c>
      <c r="B1" s="1146"/>
      <c r="C1" s="1146"/>
      <c r="D1" s="1146"/>
      <c r="E1" s="1146"/>
      <c r="F1" s="1146"/>
      <c r="G1" s="1146"/>
      <c r="H1" s="1146"/>
      <c r="I1" s="1146"/>
      <c r="J1" s="1146"/>
      <c r="K1" s="1146"/>
      <c r="L1" s="1146"/>
      <c r="M1" s="1146"/>
      <c r="N1" s="1146"/>
      <c r="O1" s="1146"/>
      <c r="P1" s="1146"/>
      <c r="Q1" s="1146"/>
      <c r="R1" s="1146"/>
      <c r="S1" s="1146"/>
    </row>
    <row r="2" spans="1:19" ht="15.75" customHeight="1"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1"/>
      <c r="B3" s="1303" t="s">
        <v>611</v>
      </c>
      <c r="C3" s="1304"/>
      <c r="D3" s="1304"/>
      <c r="E3" s="1304"/>
      <c r="F3" s="1304"/>
      <c r="G3" s="1304"/>
      <c r="H3" s="1304"/>
      <c r="I3" s="1304"/>
      <c r="J3" s="1305"/>
      <c r="K3" s="1203" t="s">
        <v>204</v>
      </c>
      <c r="L3" s="1203"/>
      <c r="M3" s="1203"/>
      <c r="N3" s="1203"/>
      <c r="O3" s="1203"/>
      <c r="P3" s="1203"/>
      <c r="Q3" s="1203"/>
      <c r="R3" s="1203"/>
      <c r="S3" s="1204"/>
    </row>
    <row r="4" spans="1:19" ht="15" customHeight="1">
      <c r="A4" s="1150" t="s">
        <v>330</v>
      </c>
      <c r="B4" s="1296" t="s">
        <v>524</v>
      </c>
      <c r="C4" s="1297"/>
      <c r="D4" s="1297"/>
      <c r="E4" s="1297"/>
      <c r="F4" s="1297"/>
      <c r="G4" s="1297"/>
      <c r="H4" s="1181"/>
      <c r="I4" s="1181"/>
      <c r="J4" s="1313"/>
      <c r="K4" s="1186" t="s">
        <v>524</v>
      </c>
      <c r="L4" s="1297"/>
      <c r="M4" s="1297"/>
      <c r="N4" s="1297"/>
      <c r="O4" s="1297"/>
      <c r="P4" s="1297"/>
      <c r="Q4" s="1308"/>
      <c r="R4" s="1308"/>
      <c r="S4" s="1309"/>
    </row>
    <row r="5" spans="1:19" ht="14.25">
      <c r="A5" s="1213"/>
      <c r="B5" s="1298"/>
      <c r="C5" s="1299"/>
      <c r="D5" s="1299"/>
      <c r="E5" s="1314" t="s">
        <v>522</v>
      </c>
      <c r="F5" s="1315"/>
      <c r="G5" s="1315"/>
      <c r="H5" s="1315"/>
      <c r="I5" s="1315"/>
      <c r="J5" s="1316"/>
      <c r="K5" s="1306"/>
      <c r="L5" s="1307"/>
      <c r="M5" s="1307"/>
      <c r="N5" s="1310" t="s">
        <v>522</v>
      </c>
      <c r="O5" s="1311"/>
      <c r="P5" s="1311"/>
      <c r="Q5" s="1311"/>
      <c r="R5" s="1311"/>
      <c r="S5" s="1312"/>
    </row>
    <row r="6" spans="1:19" ht="14.25">
      <c r="A6" s="1213"/>
      <c r="B6" s="448" t="s">
        <v>302</v>
      </c>
      <c r="C6" s="450" t="s">
        <v>303</v>
      </c>
      <c r="D6" s="450" t="s">
        <v>151</v>
      </c>
      <c r="E6" s="1300" t="s">
        <v>302</v>
      </c>
      <c r="F6" s="1301"/>
      <c r="G6" s="1300" t="s">
        <v>303</v>
      </c>
      <c r="H6" s="1301"/>
      <c r="I6" s="1300" t="s">
        <v>151</v>
      </c>
      <c r="J6" s="1302"/>
      <c r="K6" s="448" t="s">
        <v>302</v>
      </c>
      <c r="L6" s="450" t="s">
        <v>303</v>
      </c>
      <c r="M6" s="450" t="s">
        <v>151</v>
      </c>
      <c r="N6" s="1295" t="s">
        <v>302</v>
      </c>
      <c r="O6" s="1295"/>
      <c r="P6" s="1295" t="s">
        <v>303</v>
      </c>
      <c r="Q6" s="1295"/>
      <c r="R6" s="1295" t="s">
        <v>151</v>
      </c>
      <c r="S6" s="1317"/>
    </row>
    <row r="7" spans="1:19" ht="14.25">
      <c r="A7" s="811"/>
      <c r="B7" s="1233" t="s">
        <v>210</v>
      </c>
      <c r="C7" s="1287"/>
      <c r="D7" s="1287"/>
      <c r="E7" s="1234"/>
      <c r="F7" s="71" t="s">
        <v>211</v>
      </c>
      <c r="G7" s="71" t="s">
        <v>210</v>
      </c>
      <c r="H7" s="71" t="s">
        <v>211</v>
      </c>
      <c r="I7" s="71" t="s">
        <v>210</v>
      </c>
      <c r="J7" s="163" t="s">
        <v>211</v>
      </c>
      <c r="K7" s="1233" t="s">
        <v>210</v>
      </c>
      <c r="L7" s="1287"/>
      <c r="M7" s="1287"/>
      <c r="N7" s="1234"/>
      <c r="O7" s="71" t="s">
        <v>211</v>
      </c>
      <c r="P7" s="71" t="s">
        <v>210</v>
      </c>
      <c r="Q7" s="71" t="s">
        <v>211</v>
      </c>
      <c r="R7" s="71" t="s">
        <v>210</v>
      </c>
      <c r="S7" s="74" t="s">
        <v>211</v>
      </c>
    </row>
    <row r="8" spans="1:19" ht="14.25">
      <c r="A8" s="87" t="s">
        <v>304</v>
      </c>
      <c r="B8" s="671">
        <v>1446</v>
      </c>
      <c r="C8" s="384">
        <v>1567</v>
      </c>
      <c r="D8" s="382">
        <v>3013</v>
      </c>
      <c r="E8" s="384">
        <v>122</v>
      </c>
      <c r="F8" s="672">
        <f aca="true" t="shared" si="0" ref="F8:F14">E8/B8*100</f>
        <v>8.437067773167358</v>
      </c>
      <c r="G8" s="384">
        <v>81</v>
      </c>
      <c r="H8" s="672">
        <f aca="true" t="shared" si="1" ref="H8:H14">G8/C8*100</f>
        <v>5.169112954690491</v>
      </c>
      <c r="I8" s="384">
        <f aca="true" t="shared" si="2" ref="I8:I14">E8+G8</f>
        <v>203</v>
      </c>
      <c r="J8" s="673">
        <f aca="true" t="shared" si="3" ref="J8:J14">I8/D8*100</f>
        <v>6.7374709591769</v>
      </c>
      <c r="K8" s="674">
        <v>116922</v>
      </c>
      <c r="L8" s="372">
        <v>120825</v>
      </c>
      <c r="M8" s="675">
        <v>237747</v>
      </c>
      <c r="N8" s="372">
        <v>6185</v>
      </c>
      <c r="O8" s="672">
        <v>5.289851353894049</v>
      </c>
      <c r="P8" s="372">
        <v>4050</v>
      </c>
      <c r="Q8" s="672">
        <v>3.35195530726257</v>
      </c>
      <c r="R8" s="372">
        <v>10235</v>
      </c>
      <c r="S8" s="676">
        <v>4.304996487863148</v>
      </c>
    </row>
    <row r="9" spans="1:19" ht="14.25">
      <c r="A9" s="87" t="s">
        <v>305</v>
      </c>
      <c r="B9" s="574">
        <v>1524</v>
      </c>
      <c r="C9" s="384">
        <v>1580</v>
      </c>
      <c r="D9" s="384">
        <v>3104</v>
      </c>
      <c r="E9" s="384">
        <v>123</v>
      </c>
      <c r="F9" s="672">
        <f t="shared" si="0"/>
        <v>8.070866141732283</v>
      </c>
      <c r="G9" s="384">
        <v>69</v>
      </c>
      <c r="H9" s="672">
        <f t="shared" si="1"/>
        <v>4.367088607594936</v>
      </c>
      <c r="I9" s="384">
        <f t="shared" si="2"/>
        <v>192</v>
      </c>
      <c r="J9" s="673">
        <f t="shared" si="3"/>
        <v>6.185567010309279</v>
      </c>
      <c r="K9" s="371">
        <v>120003</v>
      </c>
      <c r="L9" s="372">
        <v>123098</v>
      </c>
      <c r="M9" s="372">
        <v>243101</v>
      </c>
      <c r="N9" s="372">
        <v>6083</v>
      </c>
      <c r="O9" s="672">
        <v>5.06903994066815</v>
      </c>
      <c r="P9" s="372">
        <v>4115</v>
      </c>
      <c r="Q9" s="672">
        <v>3.342865034362865</v>
      </c>
      <c r="R9" s="372">
        <v>10198</v>
      </c>
      <c r="S9" s="676">
        <v>4.194964232973127</v>
      </c>
    </row>
    <row r="10" spans="1:19" ht="14.25">
      <c r="A10" s="87" t="s">
        <v>306</v>
      </c>
      <c r="B10" s="671">
        <v>1558</v>
      </c>
      <c r="C10" s="384">
        <v>1607</v>
      </c>
      <c r="D10" s="382">
        <v>3165</v>
      </c>
      <c r="E10" s="384">
        <v>119</v>
      </c>
      <c r="F10" s="672">
        <f t="shared" si="0"/>
        <v>7.637997432605904</v>
      </c>
      <c r="G10" s="384">
        <v>93</v>
      </c>
      <c r="H10" s="672">
        <f t="shared" si="1"/>
        <v>5.787181082762912</v>
      </c>
      <c r="I10" s="384">
        <f t="shared" si="2"/>
        <v>212</v>
      </c>
      <c r="J10" s="673">
        <f t="shared" si="3"/>
        <v>6.6982622432859396</v>
      </c>
      <c r="K10" s="674">
        <v>122548</v>
      </c>
      <c r="L10" s="372">
        <v>124740</v>
      </c>
      <c r="M10" s="675">
        <v>247288</v>
      </c>
      <c r="N10" s="372">
        <v>6284</v>
      </c>
      <c r="O10" s="672">
        <v>5.127786663185038</v>
      </c>
      <c r="P10" s="372">
        <v>4130</v>
      </c>
      <c r="Q10" s="672">
        <v>3.310886644219978</v>
      </c>
      <c r="R10" s="372">
        <v>10414</v>
      </c>
      <c r="S10" s="676">
        <v>4.21128400892886</v>
      </c>
    </row>
    <row r="11" spans="1:19" ht="14.25">
      <c r="A11" s="87" t="s">
        <v>307</v>
      </c>
      <c r="B11" s="574">
        <v>1572</v>
      </c>
      <c r="C11" s="384">
        <v>1572</v>
      </c>
      <c r="D11" s="382">
        <v>3144</v>
      </c>
      <c r="E11" s="384">
        <v>119</v>
      </c>
      <c r="F11" s="672">
        <f t="shared" si="0"/>
        <v>7.569974554707379</v>
      </c>
      <c r="G11" s="384">
        <v>99</v>
      </c>
      <c r="H11" s="672">
        <f t="shared" si="1"/>
        <v>6.297709923664121</v>
      </c>
      <c r="I11" s="384">
        <f t="shared" si="2"/>
        <v>218</v>
      </c>
      <c r="J11" s="673">
        <f t="shared" si="3"/>
        <v>6.933842239185751</v>
      </c>
      <c r="K11" s="371">
        <v>123125</v>
      </c>
      <c r="L11" s="372">
        <v>124345</v>
      </c>
      <c r="M11" s="675">
        <v>247470</v>
      </c>
      <c r="N11" s="372">
        <v>6265</v>
      </c>
      <c r="O11" s="672">
        <v>5.088324873096447</v>
      </c>
      <c r="P11" s="372">
        <v>4183</v>
      </c>
      <c r="Q11" s="672">
        <v>3.364027504121597</v>
      </c>
      <c r="R11" s="372">
        <v>10448</v>
      </c>
      <c r="S11" s="676">
        <v>4.22192589000687</v>
      </c>
    </row>
    <row r="12" spans="1:19" ht="14.25">
      <c r="A12" s="87" t="s">
        <v>308</v>
      </c>
      <c r="B12" s="671">
        <v>1584</v>
      </c>
      <c r="C12" s="384">
        <v>1520</v>
      </c>
      <c r="D12" s="384">
        <v>3104</v>
      </c>
      <c r="E12" s="384">
        <v>89</v>
      </c>
      <c r="F12" s="672">
        <f t="shared" si="0"/>
        <v>5.6186868686868685</v>
      </c>
      <c r="G12" s="384">
        <v>60</v>
      </c>
      <c r="H12" s="672">
        <f t="shared" si="1"/>
        <v>3.9473684210526314</v>
      </c>
      <c r="I12" s="384">
        <f t="shared" si="2"/>
        <v>149</v>
      </c>
      <c r="J12" s="673">
        <f t="shared" si="3"/>
        <v>4.800257731958763</v>
      </c>
      <c r="K12" s="674">
        <v>122164</v>
      </c>
      <c r="L12" s="372">
        <v>122586</v>
      </c>
      <c r="M12" s="372">
        <v>244750</v>
      </c>
      <c r="N12" s="372">
        <v>5782</v>
      </c>
      <c r="O12" s="672">
        <v>4.732981893192758</v>
      </c>
      <c r="P12" s="372">
        <v>3774</v>
      </c>
      <c r="Q12" s="672">
        <v>3.078654985071705</v>
      </c>
      <c r="R12" s="372">
        <v>9556</v>
      </c>
      <c r="S12" s="676">
        <v>3.904392236976507</v>
      </c>
    </row>
    <row r="13" spans="1:19" ht="14.25">
      <c r="A13" s="87" t="s">
        <v>309</v>
      </c>
      <c r="B13" s="574">
        <v>1639</v>
      </c>
      <c r="C13" s="384">
        <v>1521</v>
      </c>
      <c r="D13" s="382">
        <v>3160</v>
      </c>
      <c r="E13" s="384">
        <v>106</v>
      </c>
      <c r="F13" s="672">
        <f t="shared" si="0"/>
        <v>6.467358145210494</v>
      </c>
      <c r="G13" s="384">
        <v>57</v>
      </c>
      <c r="H13" s="672">
        <f t="shared" si="1"/>
        <v>3.7475345167652856</v>
      </c>
      <c r="I13" s="384">
        <f t="shared" si="2"/>
        <v>163</v>
      </c>
      <c r="J13" s="673">
        <f t="shared" si="3"/>
        <v>5.158227848101266</v>
      </c>
      <c r="K13" s="371">
        <v>122874</v>
      </c>
      <c r="L13" s="372">
        <v>121920</v>
      </c>
      <c r="M13" s="675">
        <v>244794</v>
      </c>
      <c r="N13" s="372">
        <v>5515</v>
      </c>
      <c r="O13" s="672">
        <v>4.488337646694989</v>
      </c>
      <c r="P13" s="372">
        <v>3375</v>
      </c>
      <c r="Q13" s="672">
        <v>2.7682086614173227</v>
      </c>
      <c r="R13" s="372">
        <v>8890</v>
      </c>
      <c r="S13" s="676">
        <v>3.6316249581280586</v>
      </c>
    </row>
    <row r="14" spans="1:19" ht="14.25">
      <c r="A14" s="87" t="s">
        <v>310</v>
      </c>
      <c r="B14" s="671">
        <v>1765</v>
      </c>
      <c r="C14" s="384">
        <v>1561</v>
      </c>
      <c r="D14" s="382">
        <v>3326</v>
      </c>
      <c r="E14" s="384">
        <v>118</v>
      </c>
      <c r="F14" s="672">
        <f t="shared" si="0"/>
        <v>6.685552407932012</v>
      </c>
      <c r="G14" s="384">
        <v>67</v>
      </c>
      <c r="H14" s="672">
        <f t="shared" si="1"/>
        <v>4.292120435618194</v>
      </c>
      <c r="I14" s="384">
        <f t="shared" si="2"/>
        <v>185</v>
      </c>
      <c r="J14" s="673">
        <f t="shared" si="3"/>
        <v>5.562236921226699</v>
      </c>
      <c r="K14" s="674">
        <v>123112</v>
      </c>
      <c r="L14" s="372">
        <v>121722</v>
      </c>
      <c r="M14" s="675">
        <v>244834</v>
      </c>
      <c r="N14" s="372">
        <v>5438</v>
      </c>
      <c r="O14" s="672">
        <v>4.367099789595413</v>
      </c>
      <c r="P14" s="372">
        <v>3321</v>
      </c>
      <c r="Q14" s="672">
        <v>2.719144546154224</v>
      </c>
      <c r="R14" s="372">
        <v>8759</v>
      </c>
      <c r="S14" s="676">
        <v>3.5510995070057083</v>
      </c>
    </row>
    <row r="15" spans="1:19" ht="15" thickBot="1">
      <c r="A15" s="86" t="s">
        <v>311</v>
      </c>
      <c r="B15" s="578">
        <v>1776</v>
      </c>
      <c r="C15" s="389">
        <v>1553</v>
      </c>
      <c r="D15" s="389">
        <v>3329</v>
      </c>
      <c r="E15" s="389">
        <v>55</v>
      </c>
      <c r="F15" s="677">
        <f>E15/B15*100</f>
        <v>3.0968468468468466</v>
      </c>
      <c r="G15" s="389">
        <v>85</v>
      </c>
      <c r="H15" s="677">
        <f>G15/C15*100</f>
        <v>5.473277527366387</v>
      </c>
      <c r="I15" s="389">
        <f>E15+G15</f>
        <v>140</v>
      </c>
      <c r="J15" s="678">
        <f>I15/D15*100</f>
        <v>4.205467107239412</v>
      </c>
      <c r="K15" s="679">
        <v>124522</v>
      </c>
      <c r="L15" s="680">
        <v>122134</v>
      </c>
      <c r="M15" s="680">
        <v>246656</v>
      </c>
      <c r="N15" s="680">
        <v>4875</v>
      </c>
      <c r="O15" s="677">
        <v>3.9149708485247583</v>
      </c>
      <c r="P15" s="680">
        <v>3119</v>
      </c>
      <c r="Q15" s="677">
        <v>2.553752435849149</v>
      </c>
      <c r="R15" s="680">
        <v>7994</v>
      </c>
      <c r="S15" s="681">
        <v>3.240950960041515</v>
      </c>
    </row>
    <row r="16" spans="1:10" ht="15" thickTop="1">
      <c r="A16" s="602" t="s">
        <v>523</v>
      </c>
      <c r="B16" s="158"/>
      <c r="C16" s="158"/>
      <c r="D16" s="158"/>
      <c r="E16" s="158"/>
      <c r="F16" s="158"/>
      <c r="G16" s="158"/>
      <c r="H16" s="158"/>
      <c r="I16" s="158"/>
      <c r="J16" s="158"/>
    </row>
    <row r="17" spans="1:10" ht="14.25">
      <c r="A17" s="1281" t="s">
        <v>348</v>
      </c>
      <c r="B17" s="1281"/>
      <c r="C17" s="1281"/>
      <c r="D17" s="1281"/>
      <c r="E17" s="1281"/>
      <c r="F17" s="1281"/>
      <c r="G17" s="1281"/>
      <c r="H17" s="1281"/>
      <c r="I17" s="1281"/>
      <c r="J17" s="1281"/>
    </row>
  </sheetData>
  <sheetProtection/>
  <mergeCells count="19">
    <mergeCell ref="A1:S2"/>
    <mergeCell ref="K3:S3"/>
    <mergeCell ref="B3:J3"/>
    <mergeCell ref="K4:M5"/>
    <mergeCell ref="N4:S4"/>
    <mergeCell ref="N5:S5"/>
    <mergeCell ref="E4:J4"/>
    <mergeCell ref="E5:J5"/>
    <mergeCell ref="A4:A6"/>
    <mergeCell ref="R6:S6"/>
    <mergeCell ref="A17:J17"/>
    <mergeCell ref="P6:Q6"/>
    <mergeCell ref="B4:D5"/>
    <mergeCell ref="K7:N7"/>
    <mergeCell ref="B7:E7"/>
    <mergeCell ref="N6:O6"/>
    <mergeCell ref="E6:F6"/>
    <mergeCell ref="G6:H6"/>
    <mergeCell ref="I6:J6"/>
  </mergeCells>
  <printOptions/>
  <pageMargins left="0.7" right="0.7" top="0.787401575" bottom="0.787401575" header="0.3" footer="0.3"/>
  <pageSetup orientation="portrait" paperSize="9" r:id="rId1"/>
</worksheet>
</file>

<file path=xl/worksheets/sheet35.xml><?xml version="1.0" encoding="utf-8"?>
<worksheet xmlns="http://schemas.openxmlformats.org/spreadsheetml/2006/main" xmlns:r="http://schemas.openxmlformats.org/officeDocument/2006/relationships">
  <dimension ref="A1:S33"/>
  <sheetViews>
    <sheetView zoomScalePageLayoutView="0" workbookViewId="0" topLeftCell="A1">
      <selection activeCell="A3" sqref="A3"/>
    </sheetView>
  </sheetViews>
  <sheetFormatPr defaultColWidth="11.421875" defaultRowHeight="15"/>
  <cols>
    <col min="1" max="1" width="8.7109375" style="16" customWidth="1"/>
    <col min="2" max="19" width="6.00390625" style="16" customWidth="1"/>
    <col min="20" max="16384" width="11.421875" style="16" customWidth="1"/>
  </cols>
  <sheetData>
    <row r="1" spans="1:19" ht="15" customHeight="1">
      <c r="A1" s="1320" t="s">
        <v>152</v>
      </c>
      <c r="B1" s="1320"/>
      <c r="C1" s="1320"/>
      <c r="D1" s="1320"/>
      <c r="E1" s="1320"/>
      <c r="F1" s="1320"/>
      <c r="G1" s="1320"/>
      <c r="H1" s="1320"/>
      <c r="I1" s="1320"/>
      <c r="J1" s="1320"/>
      <c r="K1" s="1320"/>
      <c r="L1" s="1320"/>
      <c r="M1" s="1320"/>
      <c r="N1" s="1320"/>
      <c r="O1" s="1320"/>
      <c r="P1" s="1320"/>
      <c r="Q1" s="1320"/>
      <c r="R1" s="1320"/>
      <c r="S1" s="1320"/>
    </row>
    <row r="2" spans="1:19" ht="13.5"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4"/>
      <c r="B3" s="1304" t="s">
        <v>614</v>
      </c>
      <c r="C3" s="1304"/>
      <c r="D3" s="1304"/>
      <c r="E3" s="1304"/>
      <c r="F3" s="1304"/>
      <c r="G3" s="1304"/>
      <c r="H3" s="1304"/>
      <c r="I3" s="1304"/>
      <c r="J3" s="1327"/>
      <c r="K3" s="1304" t="s">
        <v>204</v>
      </c>
      <c r="L3" s="1304"/>
      <c r="M3" s="1304"/>
      <c r="N3" s="1304"/>
      <c r="O3" s="1304"/>
      <c r="P3" s="1304"/>
      <c r="Q3" s="1304"/>
      <c r="R3" s="1304"/>
      <c r="S3" s="1321"/>
    </row>
    <row r="4" spans="1:19" ht="15" customHeight="1">
      <c r="A4" s="1150" t="s">
        <v>330</v>
      </c>
      <c r="B4" s="1296" t="s">
        <v>526</v>
      </c>
      <c r="C4" s="1297"/>
      <c r="D4" s="1297"/>
      <c r="E4" s="1297" t="s">
        <v>527</v>
      </c>
      <c r="F4" s="1297"/>
      <c r="G4" s="1297"/>
      <c r="H4" s="1186" t="s">
        <v>528</v>
      </c>
      <c r="I4" s="1297"/>
      <c r="J4" s="1297"/>
      <c r="K4" s="1186" t="s">
        <v>526</v>
      </c>
      <c r="L4" s="1297"/>
      <c r="M4" s="1297"/>
      <c r="N4" s="1296" t="s">
        <v>527</v>
      </c>
      <c r="O4" s="1297"/>
      <c r="P4" s="1297"/>
      <c r="Q4" s="1186" t="s">
        <v>528</v>
      </c>
      <c r="R4" s="1297"/>
      <c r="S4" s="1319"/>
    </row>
    <row r="5" spans="1:19" ht="30" customHeight="1">
      <c r="A5" s="1150"/>
      <c r="B5" s="835" t="s">
        <v>151</v>
      </c>
      <c r="C5" s="1322" t="s">
        <v>518</v>
      </c>
      <c r="D5" s="1323"/>
      <c r="E5" s="836" t="s">
        <v>151</v>
      </c>
      <c r="F5" s="1322" t="s">
        <v>518</v>
      </c>
      <c r="G5" s="1323"/>
      <c r="H5" s="835" t="s">
        <v>151</v>
      </c>
      <c r="I5" s="1322" t="s">
        <v>518</v>
      </c>
      <c r="J5" s="1323"/>
      <c r="K5" s="835" t="s">
        <v>151</v>
      </c>
      <c r="L5" s="1322" t="s">
        <v>518</v>
      </c>
      <c r="M5" s="1323"/>
      <c r="N5" s="835" t="s">
        <v>151</v>
      </c>
      <c r="O5" s="1322" t="s">
        <v>518</v>
      </c>
      <c r="P5" s="1323"/>
      <c r="Q5" s="835" t="s">
        <v>151</v>
      </c>
      <c r="R5" s="1322" t="s">
        <v>518</v>
      </c>
      <c r="S5" s="1328"/>
    </row>
    <row r="6" spans="1:19" ht="12.75">
      <c r="A6" s="1150"/>
      <c r="B6" s="1233" t="s">
        <v>210</v>
      </c>
      <c r="C6" s="1234"/>
      <c r="D6" s="71" t="s">
        <v>211</v>
      </c>
      <c r="E6" s="1287" t="s">
        <v>210</v>
      </c>
      <c r="F6" s="1234"/>
      <c r="G6" s="71" t="s">
        <v>211</v>
      </c>
      <c r="H6" s="1287" t="s">
        <v>210</v>
      </c>
      <c r="I6" s="1234"/>
      <c r="J6" s="71" t="s">
        <v>211</v>
      </c>
      <c r="K6" s="1287" t="s">
        <v>210</v>
      </c>
      <c r="L6" s="1234"/>
      <c r="M6" s="71" t="s">
        <v>211</v>
      </c>
      <c r="N6" s="1233" t="s">
        <v>210</v>
      </c>
      <c r="O6" s="1234"/>
      <c r="P6" s="71" t="s">
        <v>211</v>
      </c>
      <c r="Q6" s="1287" t="s">
        <v>210</v>
      </c>
      <c r="R6" s="1234"/>
      <c r="S6" s="74" t="s">
        <v>211</v>
      </c>
    </row>
    <row r="7" spans="1:19" ht="12.75">
      <c r="A7" s="87" t="s">
        <v>304</v>
      </c>
      <c r="B7" s="671">
        <v>1072</v>
      </c>
      <c r="C7" s="384">
        <v>11</v>
      </c>
      <c r="D7" s="672">
        <v>1.0261194029850746</v>
      </c>
      <c r="E7" s="671">
        <v>881</v>
      </c>
      <c r="F7" s="384">
        <v>22</v>
      </c>
      <c r="G7" s="672">
        <v>2.4971623155505105</v>
      </c>
      <c r="H7" s="671">
        <v>1016</v>
      </c>
      <c r="I7" s="384">
        <v>32</v>
      </c>
      <c r="J7" s="672">
        <v>3.149606299212598</v>
      </c>
      <c r="K7" s="671">
        <v>41512</v>
      </c>
      <c r="L7" s="384">
        <v>244</v>
      </c>
      <c r="M7" s="672">
        <v>0.5877818462131432</v>
      </c>
      <c r="N7" s="671">
        <v>38303</v>
      </c>
      <c r="O7" s="384">
        <v>581</v>
      </c>
      <c r="P7" s="672">
        <v>1.5168524658642926</v>
      </c>
      <c r="Q7" s="671">
        <v>39348</v>
      </c>
      <c r="R7" s="384">
        <v>980</v>
      </c>
      <c r="S7" s="676">
        <v>2.490596726644302</v>
      </c>
    </row>
    <row r="8" spans="1:19" ht="12.75">
      <c r="A8" s="87" t="s">
        <v>305</v>
      </c>
      <c r="B8" s="574">
        <v>1022</v>
      </c>
      <c r="C8" s="384">
        <v>10</v>
      </c>
      <c r="D8" s="672">
        <v>0.9784735812133072</v>
      </c>
      <c r="E8" s="574">
        <v>898</v>
      </c>
      <c r="F8" s="384">
        <v>9</v>
      </c>
      <c r="G8" s="672">
        <v>1.0022271714922049</v>
      </c>
      <c r="H8" s="574">
        <v>1107</v>
      </c>
      <c r="I8" s="384">
        <v>28</v>
      </c>
      <c r="J8" s="672">
        <v>2.5293586269196027</v>
      </c>
      <c r="K8" s="574">
        <v>40545</v>
      </c>
      <c r="L8" s="384">
        <v>220</v>
      </c>
      <c r="M8" s="672">
        <v>0.5426069798988779</v>
      </c>
      <c r="N8" s="574">
        <v>39654</v>
      </c>
      <c r="O8" s="384">
        <v>461</v>
      </c>
      <c r="P8" s="672">
        <v>1.162556110354567</v>
      </c>
      <c r="Q8" s="574">
        <v>40328</v>
      </c>
      <c r="R8" s="384">
        <v>994</v>
      </c>
      <c r="S8" s="676">
        <v>2.464788732394366</v>
      </c>
    </row>
    <row r="9" spans="1:19" ht="12.75">
      <c r="A9" s="87" t="s">
        <v>306</v>
      </c>
      <c r="B9" s="671">
        <v>995</v>
      </c>
      <c r="C9" s="384">
        <v>4</v>
      </c>
      <c r="D9" s="672">
        <v>0.4020100502512563</v>
      </c>
      <c r="E9" s="671">
        <v>814</v>
      </c>
      <c r="F9" s="384">
        <v>12</v>
      </c>
      <c r="G9" s="672">
        <v>1.4742014742014742</v>
      </c>
      <c r="H9" s="671">
        <v>1153</v>
      </c>
      <c r="I9" s="384">
        <v>24</v>
      </c>
      <c r="J9" s="672">
        <v>2.0815264527320037</v>
      </c>
      <c r="K9" s="671">
        <v>40570</v>
      </c>
      <c r="L9" s="384">
        <v>168</v>
      </c>
      <c r="M9" s="672">
        <v>0.41409908799605616</v>
      </c>
      <c r="N9" s="671">
        <v>38659</v>
      </c>
      <c r="O9" s="384">
        <v>374</v>
      </c>
      <c r="P9" s="672">
        <v>0.9674331979616648</v>
      </c>
      <c r="Q9" s="671">
        <v>41725</v>
      </c>
      <c r="R9" s="384">
        <v>963</v>
      </c>
      <c r="S9" s="676">
        <v>2.3079688436189336</v>
      </c>
    </row>
    <row r="10" spans="1:19" ht="12.75">
      <c r="A10" s="87" t="s">
        <v>307</v>
      </c>
      <c r="B10" s="574">
        <v>973</v>
      </c>
      <c r="C10" s="384">
        <v>6</v>
      </c>
      <c r="D10" s="672">
        <v>0.6166495375128468</v>
      </c>
      <c r="E10" s="574">
        <v>775</v>
      </c>
      <c r="F10" s="384">
        <v>18</v>
      </c>
      <c r="G10" s="672">
        <v>2.3225806451612905</v>
      </c>
      <c r="H10" s="574">
        <v>1043</v>
      </c>
      <c r="I10" s="384">
        <v>33</v>
      </c>
      <c r="J10" s="672">
        <v>3.1639501438159154</v>
      </c>
      <c r="K10" s="574">
        <v>40105</v>
      </c>
      <c r="L10" s="384">
        <v>164</v>
      </c>
      <c r="M10" s="672">
        <v>0.408926567759631</v>
      </c>
      <c r="N10" s="574">
        <v>36786</v>
      </c>
      <c r="O10" s="384">
        <v>370</v>
      </c>
      <c r="P10" s="672">
        <v>1.0058174305442287</v>
      </c>
      <c r="Q10" s="574">
        <v>42412</v>
      </c>
      <c r="R10" s="384">
        <v>821</v>
      </c>
      <c r="S10" s="676">
        <v>1.935772894463831</v>
      </c>
    </row>
    <row r="11" spans="1:19" ht="12.75">
      <c r="A11" s="87" t="s">
        <v>308</v>
      </c>
      <c r="B11" s="671">
        <v>1004</v>
      </c>
      <c r="C11" s="384">
        <v>8</v>
      </c>
      <c r="D11" s="672">
        <v>0.796812749003984</v>
      </c>
      <c r="E11" s="671">
        <v>1009</v>
      </c>
      <c r="F11" s="384">
        <v>12</v>
      </c>
      <c r="G11" s="672">
        <v>1.1892963330029733</v>
      </c>
      <c r="H11" s="671">
        <v>782</v>
      </c>
      <c r="I11" s="384">
        <v>15</v>
      </c>
      <c r="J11" s="672">
        <v>1.9181585677749362</v>
      </c>
      <c r="K11" s="671">
        <v>40558</v>
      </c>
      <c r="L11" s="384">
        <v>195</v>
      </c>
      <c r="M11" s="672">
        <v>0.4807929385078159</v>
      </c>
      <c r="N11" s="671">
        <v>40106</v>
      </c>
      <c r="O11" s="384">
        <v>603</v>
      </c>
      <c r="P11" s="672">
        <v>1.503515683438887</v>
      </c>
      <c r="Q11" s="671">
        <v>36908</v>
      </c>
      <c r="R11" s="384">
        <v>602</v>
      </c>
      <c r="S11" s="676">
        <v>1.6310826920992738</v>
      </c>
    </row>
    <row r="12" spans="1:19" ht="12.75">
      <c r="A12" s="87" t="s">
        <v>309</v>
      </c>
      <c r="B12" s="574">
        <v>1013</v>
      </c>
      <c r="C12" s="384">
        <v>4</v>
      </c>
      <c r="D12" s="672">
        <v>0.3948667324777887</v>
      </c>
      <c r="E12" s="574">
        <v>1038</v>
      </c>
      <c r="F12" s="384">
        <v>12</v>
      </c>
      <c r="G12" s="672">
        <v>1.1560693641618496</v>
      </c>
      <c r="H12" s="574">
        <v>986</v>
      </c>
      <c r="I12" s="384">
        <v>33</v>
      </c>
      <c r="J12" s="672">
        <v>3.3468559837728193</v>
      </c>
      <c r="K12" s="574">
        <v>41463</v>
      </c>
      <c r="L12" s="384">
        <v>190</v>
      </c>
      <c r="M12" s="672">
        <v>0.4582398765164122</v>
      </c>
      <c r="N12" s="574">
        <v>40663</v>
      </c>
      <c r="O12" s="384">
        <v>637</v>
      </c>
      <c r="P12" s="672">
        <v>1.5665346875537958</v>
      </c>
      <c r="Q12" s="574">
        <v>38866</v>
      </c>
      <c r="R12" s="384">
        <v>972</v>
      </c>
      <c r="S12" s="676">
        <v>2.500900530026244</v>
      </c>
    </row>
    <row r="13" spans="1:19" ht="12.75">
      <c r="A13" s="87" t="s">
        <v>310</v>
      </c>
      <c r="B13" s="671">
        <v>1048</v>
      </c>
      <c r="C13" s="384">
        <v>12</v>
      </c>
      <c r="D13" s="672">
        <f>C13/B13*100</f>
        <v>1.1450381679389312</v>
      </c>
      <c r="E13" s="671">
        <v>1066</v>
      </c>
      <c r="F13" s="384">
        <v>16</v>
      </c>
      <c r="G13" s="672">
        <f>F13/E13*100</f>
        <v>1.5009380863039399</v>
      </c>
      <c r="H13" s="671">
        <v>1028</v>
      </c>
      <c r="I13" s="384">
        <v>29</v>
      </c>
      <c r="J13" s="672">
        <f>I13/H13*100</f>
        <v>2.821011673151751</v>
      </c>
      <c r="K13" s="671">
        <v>44877</v>
      </c>
      <c r="L13" s="384">
        <v>180</v>
      </c>
      <c r="M13" s="672">
        <v>0.40109632996858074</v>
      </c>
      <c r="N13" s="671">
        <v>41790</v>
      </c>
      <c r="O13" s="384">
        <v>635</v>
      </c>
      <c r="P13" s="672">
        <v>1.5195022732711176</v>
      </c>
      <c r="Q13" s="671">
        <v>39893</v>
      </c>
      <c r="R13" s="384">
        <v>919</v>
      </c>
      <c r="S13" s="676">
        <v>2.3036622966435214</v>
      </c>
    </row>
    <row r="14" spans="1:19" ht="12.75">
      <c r="A14" s="87" t="s">
        <v>311</v>
      </c>
      <c r="B14" s="574">
        <v>1050</v>
      </c>
      <c r="C14" s="384">
        <v>1</v>
      </c>
      <c r="D14" s="672">
        <f>C14/B14*100</f>
        <v>0.09523809523809523</v>
      </c>
      <c r="E14" s="574">
        <v>1074</v>
      </c>
      <c r="F14" s="384">
        <v>10</v>
      </c>
      <c r="G14" s="672">
        <f>F14/E14*100</f>
        <v>0.931098696461825</v>
      </c>
      <c r="H14" s="574">
        <v>1048</v>
      </c>
      <c r="I14" s="384">
        <v>11</v>
      </c>
      <c r="J14" s="672">
        <f>I14/H14*100</f>
        <v>1.049618320610687</v>
      </c>
      <c r="K14" s="574">
        <v>43569</v>
      </c>
      <c r="L14" s="384">
        <v>139</v>
      </c>
      <c r="M14" s="672">
        <v>0.3190341756753655</v>
      </c>
      <c r="N14" s="574">
        <v>45035</v>
      </c>
      <c r="O14" s="384">
        <v>654</v>
      </c>
      <c r="P14" s="672">
        <v>1.4522038414566447</v>
      </c>
      <c r="Q14" s="574">
        <v>40935</v>
      </c>
      <c r="R14" s="384">
        <v>823</v>
      </c>
      <c r="S14" s="676">
        <v>2.010504458287529</v>
      </c>
    </row>
    <row r="15" spans="1:19" ht="15" customHeight="1">
      <c r="A15" s="833"/>
      <c r="B15" s="1186" t="s">
        <v>529</v>
      </c>
      <c r="C15" s="1297"/>
      <c r="D15" s="1297"/>
      <c r="E15" s="1297" t="s">
        <v>530</v>
      </c>
      <c r="F15" s="1297"/>
      <c r="G15" s="1297"/>
      <c r="H15" s="1186" t="s">
        <v>531</v>
      </c>
      <c r="I15" s="1297"/>
      <c r="J15" s="1297"/>
      <c r="K15" s="1186" t="s">
        <v>529</v>
      </c>
      <c r="L15" s="1297"/>
      <c r="M15" s="1297"/>
      <c r="N15" s="1186" t="s">
        <v>530</v>
      </c>
      <c r="O15" s="1297"/>
      <c r="P15" s="1297"/>
      <c r="Q15" s="1186" t="s">
        <v>531</v>
      </c>
      <c r="R15" s="1297"/>
      <c r="S15" s="1319"/>
    </row>
    <row r="16" spans="1:19" ht="12.75">
      <c r="A16" s="87" t="s">
        <v>304</v>
      </c>
      <c r="B16" s="671">
        <v>1009</v>
      </c>
      <c r="C16" s="384">
        <v>50</v>
      </c>
      <c r="D16" s="671">
        <v>4.955401387512389</v>
      </c>
      <c r="E16" s="574">
        <v>994</v>
      </c>
      <c r="F16" s="671">
        <v>44</v>
      </c>
      <c r="G16" s="384">
        <v>4.426559356136821</v>
      </c>
      <c r="H16" s="671">
        <v>892</v>
      </c>
      <c r="I16" s="384">
        <v>44</v>
      </c>
      <c r="J16" s="671">
        <v>4.932735426008969</v>
      </c>
      <c r="K16" s="574">
        <v>37370</v>
      </c>
      <c r="L16" s="671">
        <v>1796</v>
      </c>
      <c r="M16" s="384">
        <v>4.805994112924806</v>
      </c>
      <c r="N16" s="671">
        <v>34628</v>
      </c>
      <c r="O16" s="384">
        <v>1673</v>
      </c>
      <c r="P16" s="672">
        <v>4.831350352316044</v>
      </c>
      <c r="Q16" s="671">
        <v>31641</v>
      </c>
      <c r="R16" s="384">
        <v>1720</v>
      </c>
      <c r="S16" s="676">
        <v>5.435984956227679</v>
      </c>
    </row>
    <row r="17" spans="1:19" ht="12.75">
      <c r="A17" s="87" t="s">
        <v>305</v>
      </c>
      <c r="B17" s="574">
        <v>1005</v>
      </c>
      <c r="C17" s="384">
        <v>37</v>
      </c>
      <c r="D17" s="574">
        <v>3.681592039800995</v>
      </c>
      <c r="E17" s="384">
        <v>998</v>
      </c>
      <c r="F17" s="574">
        <v>40</v>
      </c>
      <c r="G17" s="384">
        <v>4.008016032064128</v>
      </c>
      <c r="H17" s="574">
        <v>987</v>
      </c>
      <c r="I17" s="384">
        <v>38</v>
      </c>
      <c r="J17" s="574">
        <v>3.850050658561297</v>
      </c>
      <c r="K17" s="384">
        <v>38824</v>
      </c>
      <c r="L17" s="574">
        <v>1610</v>
      </c>
      <c r="M17" s="384">
        <v>4.1469194312796205</v>
      </c>
      <c r="N17" s="574">
        <v>35755</v>
      </c>
      <c r="O17" s="384">
        <v>1659</v>
      </c>
      <c r="P17" s="672">
        <v>4.639910502027689</v>
      </c>
      <c r="Q17" s="574">
        <v>33852</v>
      </c>
      <c r="R17" s="384">
        <v>1702</v>
      </c>
      <c r="S17" s="676">
        <v>5.027767930993737</v>
      </c>
    </row>
    <row r="18" spans="1:19" ht="12.75">
      <c r="A18" s="87" t="s">
        <v>306</v>
      </c>
      <c r="B18" s="671">
        <v>1065</v>
      </c>
      <c r="C18" s="384">
        <v>35</v>
      </c>
      <c r="D18" s="671">
        <v>3.286384976525822</v>
      </c>
      <c r="E18" s="384">
        <v>966</v>
      </c>
      <c r="F18" s="671">
        <v>40</v>
      </c>
      <c r="G18" s="384">
        <v>4.140786749482402</v>
      </c>
      <c r="H18" s="671">
        <v>984</v>
      </c>
      <c r="I18" s="384">
        <v>58</v>
      </c>
      <c r="J18" s="671">
        <v>5.894308943089431</v>
      </c>
      <c r="K18" s="384">
        <v>39583</v>
      </c>
      <c r="L18" s="671">
        <v>1548</v>
      </c>
      <c r="M18" s="384">
        <v>3.910769774903368</v>
      </c>
      <c r="N18" s="671">
        <v>37310</v>
      </c>
      <c r="O18" s="384">
        <v>1544</v>
      </c>
      <c r="P18" s="672">
        <v>4.138300723666577</v>
      </c>
      <c r="Q18" s="671">
        <v>34913</v>
      </c>
      <c r="R18" s="384">
        <v>1646</v>
      </c>
      <c r="S18" s="676">
        <v>4.714576232348982</v>
      </c>
    </row>
    <row r="19" spans="1:19" ht="12.75">
      <c r="A19" s="87" t="s">
        <v>307</v>
      </c>
      <c r="B19" s="574">
        <v>1135</v>
      </c>
      <c r="C19" s="384">
        <v>66</v>
      </c>
      <c r="D19" s="574">
        <v>5.814977973568282</v>
      </c>
      <c r="E19" s="384">
        <v>1052</v>
      </c>
      <c r="F19" s="574">
        <v>38</v>
      </c>
      <c r="G19" s="384">
        <v>3.6121673003802277</v>
      </c>
      <c r="H19" s="574">
        <v>960</v>
      </c>
      <c r="I19" s="384">
        <v>50</v>
      </c>
      <c r="J19" s="574">
        <v>5.208333333333334</v>
      </c>
      <c r="K19" s="384">
        <v>41309</v>
      </c>
      <c r="L19" s="574">
        <v>1646</v>
      </c>
      <c r="M19" s="384">
        <v>3.9846038393570407</v>
      </c>
      <c r="N19" s="574">
        <v>38183</v>
      </c>
      <c r="O19" s="384">
        <v>1516</v>
      </c>
      <c r="P19" s="672">
        <v>3.970353298588377</v>
      </c>
      <c r="Q19" s="574">
        <v>36426</v>
      </c>
      <c r="R19" s="384">
        <v>1680</v>
      </c>
      <c r="S19" s="676">
        <v>4.6120902651951905</v>
      </c>
    </row>
    <row r="20" spans="1:19" ht="12.75">
      <c r="A20" s="87" t="s">
        <v>308</v>
      </c>
      <c r="B20" s="671">
        <v>1049</v>
      </c>
      <c r="C20" s="384">
        <v>28</v>
      </c>
      <c r="D20" s="671">
        <v>2.669208770257388</v>
      </c>
      <c r="E20" s="384">
        <v>1112</v>
      </c>
      <c r="F20" s="671">
        <v>33</v>
      </c>
      <c r="G20" s="384">
        <v>2.9676258992805753</v>
      </c>
      <c r="H20" s="671">
        <v>1054</v>
      </c>
      <c r="I20" s="384">
        <v>36</v>
      </c>
      <c r="J20" s="671">
        <v>3.415559772296015</v>
      </c>
      <c r="K20" s="384">
        <v>42242</v>
      </c>
      <c r="L20" s="671">
        <v>1521</v>
      </c>
      <c r="M20" s="384">
        <v>3.6006817859002886</v>
      </c>
      <c r="N20" s="671">
        <v>39892</v>
      </c>
      <c r="O20" s="384">
        <v>1583</v>
      </c>
      <c r="P20" s="672">
        <v>3.9682141782813596</v>
      </c>
      <c r="Q20" s="671">
        <v>37593</v>
      </c>
      <c r="R20" s="384">
        <v>1846</v>
      </c>
      <c r="S20" s="676">
        <v>4.910488654802756</v>
      </c>
    </row>
    <row r="21" spans="1:19" ht="12.75">
      <c r="A21" s="87" t="s">
        <v>309</v>
      </c>
      <c r="B21" s="574">
        <v>1043</v>
      </c>
      <c r="C21" s="384">
        <v>37</v>
      </c>
      <c r="D21" s="574">
        <v>3.547459252157239</v>
      </c>
      <c r="E21" s="384">
        <v>1031</v>
      </c>
      <c r="F21" s="574">
        <v>36</v>
      </c>
      <c r="G21" s="384">
        <v>3.4917555771096023</v>
      </c>
      <c r="H21" s="574">
        <v>1029</v>
      </c>
      <c r="I21" s="384">
        <v>62</v>
      </c>
      <c r="J21" s="574">
        <v>6.025267249757046</v>
      </c>
      <c r="K21" s="384">
        <v>40361</v>
      </c>
      <c r="L21" s="574">
        <v>1217</v>
      </c>
      <c r="M21" s="384">
        <v>3.0152870345135154</v>
      </c>
      <c r="N21" s="574">
        <v>39238</v>
      </c>
      <c r="O21" s="384">
        <v>1432</v>
      </c>
      <c r="P21" s="672">
        <v>3.649523421173352</v>
      </c>
      <c r="Q21" s="574">
        <v>39112</v>
      </c>
      <c r="R21" s="384">
        <v>1680</v>
      </c>
      <c r="S21" s="676">
        <v>4.295356923706279</v>
      </c>
    </row>
    <row r="22" spans="1:19" ht="12.75">
      <c r="A22" s="87" t="s">
        <v>310</v>
      </c>
      <c r="B22" s="671">
        <v>953</v>
      </c>
      <c r="C22" s="384">
        <v>35</v>
      </c>
      <c r="D22" s="671">
        <f>C22/B22*100</f>
        <v>3.6726128016789086</v>
      </c>
      <c r="E22" s="384">
        <v>1026</v>
      </c>
      <c r="F22" s="671">
        <v>22</v>
      </c>
      <c r="G22" s="384">
        <f>F22/E22*100</f>
        <v>2.144249512670565</v>
      </c>
      <c r="H22" s="671">
        <v>1062</v>
      </c>
      <c r="I22" s="384">
        <v>47</v>
      </c>
      <c r="J22" s="671">
        <f>I22/H22*100</f>
        <v>4.425612052730696</v>
      </c>
      <c r="K22" s="384">
        <v>37475</v>
      </c>
      <c r="L22" s="671">
        <v>1111</v>
      </c>
      <c r="M22" s="384">
        <v>2.964643095396931</v>
      </c>
      <c r="N22" s="671">
        <v>39181</v>
      </c>
      <c r="O22" s="384">
        <v>1021</v>
      </c>
      <c r="P22" s="672">
        <v>2.6058548786401574</v>
      </c>
      <c r="Q22" s="671">
        <v>38729</v>
      </c>
      <c r="R22" s="384">
        <v>1666</v>
      </c>
      <c r="S22" s="676">
        <v>4.301686075034212</v>
      </c>
    </row>
    <row r="23" spans="1:19" ht="13.5" thickBot="1">
      <c r="A23" s="87" t="s">
        <v>311</v>
      </c>
      <c r="B23" s="574">
        <v>1002</v>
      </c>
      <c r="C23" s="384">
        <v>19</v>
      </c>
      <c r="D23" s="574">
        <f>C23/B23*100</f>
        <v>1.8962075848303395</v>
      </c>
      <c r="E23" s="389">
        <v>926</v>
      </c>
      <c r="F23" s="578">
        <v>20</v>
      </c>
      <c r="G23" s="389">
        <f>F23/E23*100</f>
        <v>2.159827213822894</v>
      </c>
      <c r="H23" s="578">
        <v>1037</v>
      </c>
      <c r="I23" s="389">
        <v>22</v>
      </c>
      <c r="J23" s="578">
        <f>I23/H23*100</f>
        <v>2.1215043394406945</v>
      </c>
      <c r="K23" s="991">
        <v>38823</v>
      </c>
      <c r="L23" s="992">
        <v>1167</v>
      </c>
      <c r="M23" s="991">
        <v>3.00595008113747</v>
      </c>
      <c r="N23" s="408">
        <v>35733</v>
      </c>
      <c r="O23" s="389">
        <v>1065</v>
      </c>
      <c r="P23" s="678">
        <v>2.980438250356813</v>
      </c>
      <c r="Q23" s="578">
        <v>38745</v>
      </c>
      <c r="R23" s="389">
        <v>992</v>
      </c>
      <c r="S23" s="681">
        <v>2.560330365208414</v>
      </c>
    </row>
    <row r="24" spans="1:13" ht="15" customHeight="1" thickTop="1">
      <c r="A24" s="833"/>
      <c r="B24" s="1186" t="s">
        <v>532</v>
      </c>
      <c r="C24" s="1297"/>
      <c r="D24" s="1319"/>
      <c r="J24" s="771"/>
      <c r="K24" s="1324" t="s">
        <v>532</v>
      </c>
      <c r="L24" s="1325"/>
      <c r="M24" s="1326"/>
    </row>
    <row r="25" spans="1:13" ht="15" customHeight="1">
      <c r="A25" s="87" t="s">
        <v>304</v>
      </c>
      <c r="B25" s="80">
        <v>811</v>
      </c>
      <c r="C25" s="78">
        <v>52</v>
      </c>
      <c r="D25" s="162">
        <v>6.411837237977805</v>
      </c>
      <c r="J25" s="771"/>
      <c r="K25" s="993">
        <v>26320</v>
      </c>
      <c r="L25" s="994">
        <v>1383</v>
      </c>
      <c r="M25" s="995">
        <v>5.254559270516717</v>
      </c>
    </row>
    <row r="26" spans="1:13" ht="15" customHeight="1">
      <c r="A26" s="87" t="s">
        <v>305</v>
      </c>
      <c r="B26" s="78">
        <v>813</v>
      </c>
      <c r="C26" s="78">
        <v>44</v>
      </c>
      <c r="D26" s="162">
        <v>5.412054120541206</v>
      </c>
      <c r="J26" s="771"/>
      <c r="K26" s="996">
        <v>27650</v>
      </c>
      <c r="L26" s="994">
        <v>1365</v>
      </c>
      <c r="M26" s="995">
        <v>4.936708860759493</v>
      </c>
    </row>
    <row r="27" spans="1:13" ht="15" customHeight="1">
      <c r="A27" s="87" t="s">
        <v>306</v>
      </c>
      <c r="B27" s="80">
        <v>939</v>
      </c>
      <c r="C27" s="78">
        <v>38</v>
      </c>
      <c r="D27" s="162">
        <v>4.046858359957402</v>
      </c>
      <c r="J27" s="771"/>
      <c r="K27" s="993">
        <v>30032</v>
      </c>
      <c r="L27" s="994">
        <v>1400</v>
      </c>
      <c r="M27" s="995">
        <v>4.661694192860948</v>
      </c>
    </row>
    <row r="28" spans="1:13" ht="12.75">
      <c r="A28" s="87" t="s">
        <v>307</v>
      </c>
      <c r="B28" s="78">
        <v>924</v>
      </c>
      <c r="C28" s="78">
        <v>43</v>
      </c>
      <c r="D28" s="162">
        <v>4.653679653679654</v>
      </c>
      <c r="J28" s="771"/>
      <c r="K28" s="996">
        <v>31227</v>
      </c>
      <c r="L28" s="994">
        <v>1349</v>
      </c>
      <c r="M28" s="995">
        <v>4.319979504915618</v>
      </c>
    </row>
    <row r="29" spans="1:13" ht="12.75">
      <c r="A29" s="87" t="s">
        <v>308</v>
      </c>
      <c r="B29" s="80">
        <v>919</v>
      </c>
      <c r="C29" s="78">
        <v>33</v>
      </c>
      <c r="D29" s="162">
        <v>3.5908596300326447</v>
      </c>
      <c r="J29" s="771"/>
      <c r="K29" s="993">
        <v>32977</v>
      </c>
      <c r="L29" s="994">
        <v>1371</v>
      </c>
      <c r="M29" s="995">
        <v>4.157443066379598</v>
      </c>
    </row>
    <row r="30" spans="1:13" ht="12.75">
      <c r="A30" s="87" t="s">
        <v>309</v>
      </c>
      <c r="B30" s="78">
        <v>822</v>
      </c>
      <c r="C30" s="78">
        <v>33</v>
      </c>
      <c r="D30" s="162">
        <v>4.014598540145985</v>
      </c>
      <c r="J30" s="771"/>
      <c r="K30" s="996">
        <v>32390</v>
      </c>
      <c r="L30" s="994">
        <v>1284</v>
      </c>
      <c r="M30" s="995">
        <v>3.964186477307811</v>
      </c>
    </row>
    <row r="31" spans="1:13" ht="12.75">
      <c r="A31" s="87" t="s">
        <v>310</v>
      </c>
      <c r="B31" s="80">
        <v>775</v>
      </c>
      <c r="C31" s="78">
        <v>20</v>
      </c>
      <c r="D31" s="162">
        <f>C31/B31*100</f>
        <v>2.5806451612903225</v>
      </c>
      <c r="J31" s="771"/>
      <c r="K31" s="993">
        <v>34111</v>
      </c>
      <c r="L31" s="994">
        <v>1317</v>
      </c>
      <c r="M31" s="995">
        <v>3.860924628418985</v>
      </c>
    </row>
    <row r="32" spans="1:13" ht="13.5" thickBot="1">
      <c r="A32" s="86" t="s">
        <v>311</v>
      </c>
      <c r="B32" s="83">
        <v>764</v>
      </c>
      <c r="C32" s="83">
        <v>19</v>
      </c>
      <c r="D32" s="772">
        <f>C32/B32*100</f>
        <v>2.486910994764398</v>
      </c>
      <c r="J32" s="771"/>
      <c r="K32" s="997">
        <v>33632</v>
      </c>
      <c r="L32" s="998">
        <v>1084</v>
      </c>
      <c r="M32" s="999">
        <v>3.2231208372978117</v>
      </c>
    </row>
    <row r="33" spans="1:13" ht="15.75" customHeight="1" thickTop="1">
      <c r="A33" s="1318" t="s">
        <v>348</v>
      </c>
      <c r="B33" s="1318"/>
      <c r="C33" s="1318"/>
      <c r="D33" s="1318"/>
      <c r="E33" s="1318"/>
      <c r="F33" s="1318"/>
      <c r="G33" s="1318"/>
      <c r="H33" s="1318"/>
      <c r="I33" s="1318"/>
      <c r="J33" s="1318"/>
      <c r="M33" s="990"/>
    </row>
  </sheetData>
  <sheetProtection/>
  <mergeCells count="31">
    <mergeCell ref="H4:J4"/>
    <mergeCell ref="R5:S5"/>
    <mergeCell ref="O5:P5"/>
    <mergeCell ref="N4:P4"/>
    <mergeCell ref="Q4:S4"/>
    <mergeCell ref="L5:M5"/>
    <mergeCell ref="N15:P15"/>
    <mergeCell ref="Q15:S15"/>
    <mergeCell ref="K24:M24"/>
    <mergeCell ref="B3:J3"/>
    <mergeCell ref="K15:M15"/>
    <mergeCell ref="B4:D4"/>
    <mergeCell ref="E4:G4"/>
    <mergeCell ref="K6:L6"/>
    <mergeCell ref="H6:I6"/>
    <mergeCell ref="E6:F6"/>
    <mergeCell ref="A1:S2"/>
    <mergeCell ref="K3:S3"/>
    <mergeCell ref="C5:D5"/>
    <mergeCell ref="F5:G5"/>
    <mergeCell ref="I5:J5"/>
    <mergeCell ref="K4:M4"/>
    <mergeCell ref="A4:A6"/>
    <mergeCell ref="B6:C6"/>
    <mergeCell ref="Q6:R6"/>
    <mergeCell ref="N6:O6"/>
    <mergeCell ref="A33:J33"/>
    <mergeCell ref="B15:D15"/>
    <mergeCell ref="E15:G15"/>
    <mergeCell ref="H15:J15"/>
    <mergeCell ref="B24:D24"/>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A5"/>
    </sheetView>
  </sheetViews>
  <sheetFormatPr defaultColWidth="11.421875" defaultRowHeight="15"/>
  <cols>
    <col min="1" max="1" width="9.140625" style="0" customWidth="1"/>
    <col min="2" max="2" width="10.421875" style="0" customWidth="1"/>
    <col min="3" max="3" width="9.8515625" style="0" customWidth="1"/>
    <col min="4" max="4" width="5.421875" style="0" customWidth="1"/>
    <col min="5" max="5" width="7.57421875" style="0" customWidth="1"/>
    <col min="6" max="6" width="8.00390625" style="0" customWidth="1"/>
    <col min="7" max="7" width="10.00390625" style="0" customWidth="1"/>
    <col min="8" max="8" width="6.28125" style="0" customWidth="1"/>
    <col min="9" max="9" width="7.57421875" style="0" customWidth="1"/>
    <col min="10" max="10" width="9.00390625" style="0" customWidth="1"/>
  </cols>
  <sheetData>
    <row r="1" spans="1:10" ht="14.25">
      <c r="A1" s="1336" t="s">
        <v>159</v>
      </c>
      <c r="B1" s="1336"/>
      <c r="C1" s="1336"/>
      <c r="D1" s="1336"/>
      <c r="E1" s="1336"/>
      <c r="F1" s="1336"/>
      <c r="G1" s="944"/>
      <c r="H1" s="944"/>
      <c r="I1" s="944"/>
      <c r="J1" s="944"/>
    </row>
    <row r="2" spans="1:10" ht="15" thickBot="1">
      <c r="A2" s="1336"/>
      <c r="B2" s="1336"/>
      <c r="C2" s="1336"/>
      <c r="D2" s="1336"/>
      <c r="E2" s="1336"/>
      <c r="F2" s="1336"/>
      <c r="G2" s="944"/>
      <c r="H2" s="944"/>
      <c r="I2" s="944"/>
      <c r="J2" s="944"/>
    </row>
    <row r="3" spans="1:10" ht="15" thickTop="1">
      <c r="A3" s="1239" t="s">
        <v>161</v>
      </c>
      <c r="B3" s="1338" t="s">
        <v>295</v>
      </c>
      <c r="C3" s="1242" t="s">
        <v>333</v>
      </c>
      <c r="D3" s="1242"/>
      <c r="E3" s="1242"/>
      <c r="F3" s="1338"/>
      <c r="G3" s="1242" t="s">
        <v>334</v>
      </c>
      <c r="H3" s="1242"/>
      <c r="I3" s="1242"/>
      <c r="J3" s="1340"/>
    </row>
    <row r="4" spans="1:10" ht="14.25">
      <c r="A4" s="1337"/>
      <c r="B4" s="1339"/>
      <c r="C4" s="1236" t="s">
        <v>536</v>
      </c>
      <c r="D4" s="1341" t="s">
        <v>533</v>
      </c>
      <c r="E4" s="1342"/>
      <c r="F4" s="839"/>
      <c r="G4" s="1236" t="s">
        <v>536</v>
      </c>
      <c r="H4" s="1342" t="s">
        <v>533</v>
      </c>
      <c r="I4" s="1342"/>
      <c r="J4" s="840"/>
    </row>
    <row r="5" spans="1:10" ht="38.25">
      <c r="A5" s="1337"/>
      <c r="B5" s="1339"/>
      <c r="C5" s="1236"/>
      <c r="D5" s="1341"/>
      <c r="E5" s="1342"/>
      <c r="F5" s="202" t="s">
        <v>534</v>
      </c>
      <c r="G5" s="1236"/>
      <c r="H5" s="1342"/>
      <c r="I5" s="1342"/>
      <c r="J5" s="169" t="s">
        <v>534</v>
      </c>
    </row>
    <row r="6" spans="1:10" ht="14.25">
      <c r="A6" s="837"/>
      <c r="B6" s="838"/>
      <c r="C6" s="1334" t="s">
        <v>210</v>
      </c>
      <c r="D6" s="1335"/>
      <c r="E6" s="164" t="s">
        <v>211</v>
      </c>
      <c r="F6" s="203" t="s">
        <v>210</v>
      </c>
      <c r="G6" s="1334" t="s">
        <v>210</v>
      </c>
      <c r="H6" s="1335"/>
      <c r="I6" s="164" t="s">
        <v>211</v>
      </c>
      <c r="J6" s="170" t="s">
        <v>210</v>
      </c>
    </row>
    <row r="7" spans="1:10" ht="14.25">
      <c r="A7" s="1330" t="s">
        <v>310</v>
      </c>
      <c r="B7" s="165" t="s">
        <v>302</v>
      </c>
      <c r="C7" s="441">
        <v>1084</v>
      </c>
      <c r="D7" s="356">
        <v>8</v>
      </c>
      <c r="E7" s="445">
        <f aca="true" t="shared" si="0" ref="E7:E12">D7/C7*100</f>
        <v>0.7380073800738007</v>
      </c>
      <c r="F7" s="708">
        <v>4</v>
      </c>
      <c r="G7" s="435">
        <v>1742</v>
      </c>
      <c r="H7" s="356">
        <v>3</v>
      </c>
      <c r="I7" s="445">
        <v>0.1722158438576349</v>
      </c>
      <c r="J7" s="711">
        <v>0</v>
      </c>
    </row>
    <row r="8" spans="1:10" ht="14.25">
      <c r="A8" s="1330"/>
      <c r="B8" s="166" t="s">
        <v>303</v>
      </c>
      <c r="C8" s="441">
        <v>892</v>
      </c>
      <c r="D8" s="438">
        <v>10</v>
      </c>
      <c r="E8" s="445">
        <f t="shared" si="0"/>
        <v>1.1210762331838564</v>
      </c>
      <c r="F8" s="708">
        <v>4</v>
      </c>
      <c r="G8" s="435">
        <v>1569</v>
      </c>
      <c r="H8" s="438">
        <v>2</v>
      </c>
      <c r="I8" s="445">
        <v>0.12746972594008923</v>
      </c>
      <c r="J8" s="711">
        <v>0</v>
      </c>
    </row>
    <row r="9" spans="1:10" ht="14.25">
      <c r="A9" s="1330"/>
      <c r="B9" s="165" t="s">
        <v>229</v>
      </c>
      <c r="C9" s="441">
        <v>1976</v>
      </c>
      <c r="D9" s="356">
        <v>18</v>
      </c>
      <c r="E9" s="445">
        <f t="shared" si="0"/>
        <v>0.9109311740890688</v>
      </c>
      <c r="F9" s="708">
        <v>8</v>
      </c>
      <c r="G9" s="435">
        <v>3311</v>
      </c>
      <c r="H9" s="356">
        <v>5</v>
      </c>
      <c r="I9" s="445">
        <v>0.15101177891875567</v>
      </c>
      <c r="J9" s="711">
        <v>0</v>
      </c>
    </row>
    <row r="10" spans="1:10" ht="14.25">
      <c r="A10" s="1331" t="s">
        <v>311</v>
      </c>
      <c r="B10" s="167" t="s">
        <v>302</v>
      </c>
      <c r="C10" s="441">
        <v>1118</v>
      </c>
      <c r="D10" s="441">
        <v>10</v>
      </c>
      <c r="E10" s="445">
        <f t="shared" si="0"/>
        <v>0.8944543828264758</v>
      </c>
      <c r="F10" s="708">
        <v>1</v>
      </c>
      <c r="G10" s="441">
        <v>1765</v>
      </c>
      <c r="H10" s="356">
        <v>18</v>
      </c>
      <c r="I10" s="445">
        <v>1.019830028328612</v>
      </c>
      <c r="J10" s="711" t="s">
        <v>537</v>
      </c>
    </row>
    <row r="11" spans="1:10" ht="14.25">
      <c r="A11" s="1331"/>
      <c r="B11" s="168" t="s">
        <v>303</v>
      </c>
      <c r="C11" s="441">
        <v>835</v>
      </c>
      <c r="D11" s="441">
        <v>5</v>
      </c>
      <c r="E11" s="445">
        <f t="shared" si="0"/>
        <v>0.5988023952095809</v>
      </c>
      <c r="F11" s="708">
        <v>0</v>
      </c>
      <c r="G11" s="441">
        <v>1561</v>
      </c>
      <c r="H11" s="438">
        <v>9</v>
      </c>
      <c r="I11" s="445">
        <v>0.5765534913516976</v>
      </c>
      <c r="J11" s="711" t="s">
        <v>537</v>
      </c>
    </row>
    <row r="12" spans="1:10" ht="15" thickBot="1">
      <c r="A12" s="1332"/>
      <c r="B12" s="707" t="s">
        <v>229</v>
      </c>
      <c r="C12" s="709">
        <v>1953</v>
      </c>
      <c r="D12" s="709">
        <v>15</v>
      </c>
      <c r="E12" s="606">
        <f t="shared" si="0"/>
        <v>0.7680491551459293</v>
      </c>
      <c r="F12" s="710">
        <v>1</v>
      </c>
      <c r="G12" s="709">
        <v>3326</v>
      </c>
      <c r="H12" s="357">
        <v>27</v>
      </c>
      <c r="I12" s="606">
        <v>0.15101177891875567</v>
      </c>
      <c r="J12" s="712">
        <v>4</v>
      </c>
    </row>
    <row r="13" spans="1:6" ht="15" thickTop="1">
      <c r="A13" s="1333" t="s">
        <v>535</v>
      </c>
      <c r="B13" s="1333"/>
      <c r="C13" s="1333"/>
      <c r="D13" s="1333"/>
      <c r="E13" s="1333"/>
      <c r="F13" s="1333"/>
    </row>
    <row r="14" spans="1:6" ht="14.25">
      <c r="A14" s="449" t="s">
        <v>158</v>
      </c>
      <c r="B14" s="449"/>
      <c r="C14" s="449"/>
      <c r="D14" s="449"/>
      <c r="E14" s="449"/>
      <c r="F14" s="449"/>
    </row>
    <row r="15" spans="1:6" ht="32.25" customHeight="1">
      <c r="A15" s="1329" t="s">
        <v>348</v>
      </c>
      <c r="B15" s="1329"/>
      <c r="C15" s="1329"/>
      <c r="D15" s="1329"/>
      <c r="E15" s="1329"/>
      <c r="F15" s="1329"/>
    </row>
  </sheetData>
  <sheetProtection/>
  <mergeCells count="15">
    <mergeCell ref="A1:J2"/>
    <mergeCell ref="A3:A5"/>
    <mergeCell ref="B3:B5"/>
    <mergeCell ref="C3:F3"/>
    <mergeCell ref="G3:J3"/>
    <mergeCell ref="C4:C5"/>
    <mergeCell ref="D4:E5"/>
    <mergeCell ref="H4:I5"/>
    <mergeCell ref="A15:F15"/>
    <mergeCell ref="G4:G5"/>
    <mergeCell ref="A7:A9"/>
    <mergeCell ref="A10:A12"/>
    <mergeCell ref="A13:F13"/>
    <mergeCell ref="C6:D6"/>
    <mergeCell ref="G6:H6"/>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1551"/>
  <sheetViews>
    <sheetView zoomScalePageLayoutView="0" workbookViewId="0" topLeftCell="A1">
      <selection activeCell="A3" sqref="A3:C4"/>
    </sheetView>
  </sheetViews>
  <sheetFormatPr defaultColWidth="11.421875" defaultRowHeight="15"/>
  <cols>
    <col min="1" max="1" width="15.57421875" style="713" customWidth="1"/>
    <col min="2" max="2" width="2.421875" style="713" customWidth="1"/>
    <col min="3" max="3" width="10.140625" style="713" customWidth="1"/>
    <col min="4" max="4" width="7.57421875" style="731" customWidth="1"/>
    <col min="5" max="13" width="5.140625" style="713" customWidth="1"/>
    <col min="14" max="16384" width="11.421875" style="713" customWidth="1"/>
  </cols>
  <sheetData>
    <row r="1" spans="1:13" ht="12.75">
      <c r="A1" s="1364" t="s">
        <v>162</v>
      </c>
      <c r="B1" s="1364"/>
      <c r="C1" s="1364"/>
      <c r="D1" s="1364"/>
      <c r="E1" s="1364"/>
      <c r="F1" s="1364"/>
      <c r="G1" s="1364"/>
      <c r="H1" s="1364"/>
      <c r="I1" s="1364"/>
      <c r="J1" s="1364"/>
      <c r="K1" s="1364"/>
      <c r="L1" s="1364"/>
      <c r="M1" s="1364"/>
    </row>
    <row r="2" spans="1:13" ht="13.5" thickBot="1">
      <c r="A2" s="1140"/>
      <c r="B2" s="1140"/>
      <c r="C2" s="1140"/>
      <c r="D2" s="1140"/>
      <c r="E2" s="1140"/>
      <c r="F2" s="1140"/>
      <c r="G2" s="1140"/>
      <c r="H2" s="1140"/>
      <c r="I2" s="1140"/>
      <c r="J2" s="1140"/>
      <c r="K2" s="1140"/>
      <c r="L2" s="1140"/>
      <c r="M2" s="1140"/>
    </row>
    <row r="3" spans="1:13" ht="13.5" thickTop="1">
      <c r="A3" s="1120" t="s">
        <v>542</v>
      </c>
      <c r="B3" s="1343"/>
      <c r="C3" s="1344"/>
      <c r="D3" s="714"/>
      <c r="E3" s="913" t="s">
        <v>330</v>
      </c>
      <c r="F3" s="913"/>
      <c r="G3" s="913"/>
      <c r="H3" s="913"/>
      <c r="I3" s="913"/>
      <c r="J3" s="913"/>
      <c r="K3" s="913"/>
      <c r="L3" s="913"/>
      <c r="M3" s="905"/>
    </row>
    <row r="4" spans="1:13" ht="29.25" customHeight="1" thickBot="1">
      <c r="A4" s="1345"/>
      <c r="B4" s="1346"/>
      <c r="C4" s="1347"/>
      <c r="D4" s="715"/>
      <c r="E4" s="841" t="s">
        <v>301</v>
      </c>
      <c r="F4" s="842" t="s">
        <v>304</v>
      </c>
      <c r="G4" s="842" t="s">
        <v>305</v>
      </c>
      <c r="H4" s="842" t="s">
        <v>306</v>
      </c>
      <c r="I4" s="842" t="s">
        <v>307</v>
      </c>
      <c r="J4" s="842" t="s">
        <v>308</v>
      </c>
      <c r="K4" s="842" t="s">
        <v>309</v>
      </c>
      <c r="L4" s="842" t="s">
        <v>310</v>
      </c>
      <c r="M4" s="843" t="s">
        <v>311</v>
      </c>
    </row>
    <row r="5" spans="1:13" ht="12.75">
      <c r="A5" s="1362" t="s">
        <v>541</v>
      </c>
      <c r="B5" s="1283" t="s">
        <v>264</v>
      </c>
      <c r="C5" s="1353"/>
      <c r="D5" s="716" t="s">
        <v>210</v>
      </c>
      <c r="E5" s="717">
        <v>2027</v>
      </c>
      <c r="F5" s="718">
        <v>2093</v>
      </c>
      <c r="G5" s="718">
        <v>2190</v>
      </c>
      <c r="H5" s="718">
        <v>2279</v>
      </c>
      <c r="I5" s="718">
        <v>2339</v>
      </c>
      <c r="J5" s="718">
        <v>2360</v>
      </c>
      <c r="K5" s="718">
        <v>2263</v>
      </c>
      <c r="L5" s="718">
        <v>2235</v>
      </c>
      <c r="M5" s="719">
        <v>2427</v>
      </c>
    </row>
    <row r="6" spans="1:13" ht="12.75">
      <c r="A6" s="1362"/>
      <c r="B6" s="1349" t="s">
        <v>265</v>
      </c>
      <c r="C6" s="1360" t="s">
        <v>302</v>
      </c>
      <c r="D6" s="716" t="s">
        <v>210</v>
      </c>
      <c r="E6" s="720">
        <f aca="true" t="shared" si="0" ref="E6:M6">SUM(E14,E22,E30,E38,E46)</f>
        <v>1019</v>
      </c>
      <c r="F6" s="718">
        <f t="shared" si="0"/>
        <v>1007</v>
      </c>
      <c r="G6" s="718">
        <f t="shared" si="0"/>
        <v>1109</v>
      </c>
      <c r="H6" s="718">
        <f t="shared" si="0"/>
        <v>1205</v>
      </c>
      <c r="I6" s="718">
        <f t="shared" si="0"/>
        <v>1178</v>
      </c>
      <c r="J6" s="718">
        <f t="shared" si="0"/>
        <v>1212</v>
      </c>
      <c r="K6" s="718">
        <f t="shared" si="0"/>
        <v>1094</v>
      </c>
      <c r="L6" s="718">
        <f t="shared" si="0"/>
        <v>1071</v>
      </c>
      <c r="M6" s="719">
        <f t="shared" si="0"/>
        <v>1182</v>
      </c>
    </row>
    <row r="7" spans="1:13" ht="12.75">
      <c r="A7" s="1362"/>
      <c r="B7" s="1349"/>
      <c r="C7" s="1360"/>
      <c r="D7" s="716" t="s">
        <v>211</v>
      </c>
      <c r="E7" s="374">
        <f>E6/E5*100</f>
        <v>50.27133695115935</v>
      </c>
      <c r="F7" s="369">
        <f aca="true" t="shared" si="1" ref="F7:M7">F6/F5*100</f>
        <v>48.11275680840898</v>
      </c>
      <c r="G7" s="369">
        <f t="shared" si="1"/>
        <v>50.63926940639269</v>
      </c>
      <c r="H7" s="369">
        <f t="shared" si="1"/>
        <v>52.87406757349715</v>
      </c>
      <c r="I7" s="369">
        <f t="shared" si="1"/>
        <v>50.36340316374519</v>
      </c>
      <c r="J7" s="369">
        <f t="shared" si="1"/>
        <v>51.355932203389834</v>
      </c>
      <c r="K7" s="369">
        <f t="shared" si="1"/>
        <v>48.3429076447194</v>
      </c>
      <c r="L7" s="369">
        <f t="shared" si="1"/>
        <v>47.91946308724832</v>
      </c>
      <c r="M7" s="370">
        <f t="shared" si="1"/>
        <v>48.702101359703335</v>
      </c>
    </row>
    <row r="8" spans="1:13" ht="12.75">
      <c r="A8" s="1362"/>
      <c r="B8" s="1349"/>
      <c r="C8" s="1360" t="s">
        <v>303</v>
      </c>
      <c r="D8" s="716" t="s">
        <v>210</v>
      </c>
      <c r="E8" s="720">
        <v>1008</v>
      </c>
      <c r="F8" s="718">
        <v>1086</v>
      </c>
      <c r="G8" s="718">
        <v>1081</v>
      </c>
      <c r="H8" s="718">
        <v>1074</v>
      </c>
      <c r="I8" s="718">
        <v>1161</v>
      </c>
      <c r="J8" s="718">
        <v>1148</v>
      </c>
      <c r="K8" s="718">
        <v>1169</v>
      </c>
      <c r="L8" s="718">
        <v>1164</v>
      </c>
      <c r="M8" s="719">
        <v>1245</v>
      </c>
    </row>
    <row r="9" spans="1:13" ht="12.75">
      <c r="A9" s="1362"/>
      <c r="B9" s="1349"/>
      <c r="C9" s="1360"/>
      <c r="D9" s="716" t="s">
        <v>211</v>
      </c>
      <c r="E9" s="374">
        <f>E8/E5*100</f>
        <v>49.72866304884065</v>
      </c>
      <c r="F9" s="369">
        <f aca="true" t="shared" si="2" ref="F9:M9">F8/F5*100</f>
        <v>51.88724319159101</v>
      </c>
      <c r="G9" s="369">
        <f t="shared" si="2"/>
        <v>49.36073059360731</v>
      </c>
      <c r="H9" s="369">
        <f t="shared" si="2"/>
        <v>47.12593242650286</v>
      </c>
      <c r="I9" s="369">
        <f t="shared" si="2"/>
        <v>49.63659683625481</v>
      </c>
      <c r="J9" s="369">
        <f t="shared" si="2"/>
        <v>48.644067796610166</v>
      </c>
      <c r="K9" s="369">
        <f t="shared" si="2"/>
        <v>51.6570923552806</v>
      </c>
      <c r="L9" s="369">
        <f t="shared" si="2"/>
        <v>52.080536912751676</v>
      </c>
      <c r="M9" s="370">
        <f t="shared" si="2"/>
        <v>51.29789864029666</v>
      </c>
    </row>
    <row r="10" spans="1:13" ht="12.75">
      <c r="A10" s="1362"/>
      <c r="B10" s="1349"/>
      <c r="C10" s="1129" t="s">
        <v>268</v>
      </c>
      <c r="D10" s="716" t="s">
        <v>210</v>
      </c>
      <c r="E10" s="720">
        <v>276</v>
      </c>
      <c r="F10" s="718">
        <v>288</v>
      </c>
      <c r="G10" s="718">
        <v>285</v>
      </c>
      <c r="H10" s="718">
        <v>282</v>
      </c>
      <c r="I10" s="718">
        <v>258</v>
      </c>
      <c r="J10" s="718">
        <v>280</v>
      </c>
      <c r="K10" s="718">
        <v>321</v>
      </c>
      <c r="L10" s="718">
        <v>321</v>
      </c>
      <c r="M10" s="719">
        <v>321</v>
      </c>
    </row>
    <row r="11" spans="1:13" ht="12.75">
      <c r="A11" s="1363"/>
      <c r="B11" s="1350"/>
      <c r="C11" s="1361"/>
      <c r="D11" s="721" t="s">
        <v>211</v>
      </c>
      <c r="E11" s="722">
        <f>E10/E5*100</f>
        <v>13.616181549087322</v>
      </c>
      <c r="F11" s="723">
        <f aca="true" t="shared" si="3" ref="F11:M11">F10/F5*100</f>
        <v>13.760152890587673</v>
      </c>
      <c r="G11" s="723">
        <f t="shared" si="3"/>
        <v>13.013698630136986</v>
      </c>
      <c r="H11" s="723">
        <f t="shared" si="3"/>
        <v>12.373848179025888</v>
      </c>
      <c r="I11" s="723">
        <f t="shared" si="3"/>
        <v>11.03035485250107</v>
      </c>
      <c r="J11" s="723">
        <f t="shared" si="3"/>
        <v>11.864406779661017</v>
      </c>
      <c r="K11" s="723">
        <f t="shared" si="3"/>
        <v>14.184710561201944</v>
      </c>
      <c r="L11" s="723">
        <f t="shared" si="3"/>
        <v>14.36241610738255</v>
      </c>
      <c r="M11" s="724">
        <f t="shared" si="3"/>
        <v>13.22620519159456</v>
      </c>
    </row>
    <row r="12" spans="1:13" ht="12.75">
      <c r="A12" s="1355" t="s">
        <v>272</v>
      </c>
      <c r="B12" s="1351" t="s">
        <v>264</v>
      </c>
      <c r="C12" s="1352"/>
      <c r="D12" s="716" t="s">
        <v>210</v>
      </c>
      <c r="E12" s="717">
        <v>187</v>
      </c>
      <c r="F12" s="718">
        <v>136</v>
      </c>
      <c r="G12" s="718">
        <v>148</v>
      </c>
      <c r="H12" s="718">
        <v>204</v>
      </c>
      <c r="I12" s="718">
        <v>238</v>
      </c>
      <c r="J12" s="725">
        <v>204</v>
      </c>
      <c r="K12" s="725">
        <v>177</v>
      </c>
      <c r="L12" s="725">
        <v>141</v>
      </c>
      <c r="M12" s="726">
        <v>154</v>
      </c>
    </row>
    <row r="13" spans="1:13" ht="12.75">
      <c r="A13" s="1356"/>
      <c r="B13" s="829"/>
      <c r="C13" s="844"/>
      <c r="D13" s="716" t="s">
        <v>211</v>
      </c>
      <c r="E13" s="374">
        <f>E12/E5*100</f>
        <v>9.225456339417859</v>
      </c>
      <c r="F13" s="369">
        <f aca="true" t="shared" si="4" ref="F13:M13">F12/F5*100</f>
        <v>6.497849976110846</v>
      </c>
      <c r="G13" s="369">
        <f t="shared" si="4"/>
        <v>6.757990867579909</v>
      </c>
      <c r="H13" s="369">
        <f t="shared" si="4"/>
        <v>8.951294427380429</v>
      </c>
      <c r="I13" s="369">
        <f t="shared" si="4"/>
        <v>10.175288584865328</v>
      </c>
      <c r="J13" s="369">
        <f t="shared" si="4"/>
        <v>8.64406779661017</v>
      </c>
      <c r="K13" s="369">
        <f t="shared" si="4"/>
        <v>7.821475916924436</v>
      </c>
      <c r="L13" s="369">
        <f t="shared" si="4"/>
        <v>6.308724832214765</v>
      </c>
      <c r="M13" s="370">
        <f t="shared" si="4"/>
        <v>6.3452822414503505</v>
      </c>
    </row>
    <row r="14" spans="1:13" ht="15" customHeight="1">
      <c r="A14" s="1356"/>
      <c r="B14" s="1349" t="s">
        <v>265</v>
      </c>
      <c r="C14" s="1360" t="s">
        <v>302</v>
      </c>
      <c r="D14" s="716" t="s">
        <v>210</v>
      </c>
      <c r="E14" s="717">
        <f>E12-E16</f>
        <v>121</v>
      </c>
      <c r="F14" s="718">
        <f aca="true" t="shared" si="5" ref="F14:M14">F12-F16</f>
        <v>87</v>
      </c>
      <c r="G14" s="718">
        <f t="shared" si="5"/>
        <v>96</v>
      </c>
      <c r="H14" s="718">
        <f t="shared" si="5"/>
        <v>127</v>
      </c>
      <c r="I14" s="718">
        <f t="shared" si="5"/>
        <v>157</v>
      </c>
      <c r="J14" s="718">
        <f t="shared" si="5"/>
        <v>135</v>
      </c>
      <c r="K14" s="718">
        <f t="shared" si="5"/>
        <v>108</v>
      </c>
      <c r="L14" s="718">
        <f t="shared" si="5"/>
        <v>81</v>
      </c>
      <c r="M14" s="719">
        <f t="shared" si="5"/>
        <v>83</v>
      </c>
    </row>
    <row r="15" spans="1:13" ht="12.75">
      <c r="A15" s="1356"/>
      <c r="B15" s="1349"/>
      <c r="C15" s="1360"/>
      <c r="D15" s="716" t="s">
        <v>211</v>
      </c>
      <c r="E15" s="374">
        <f>E14/E6*100</f>
        <v>11.874386653581944</v>
      </c>
      <c r="F15" s="369">
        <f aca="true" t="shared" si="6" ref="F15:M15">F14/F6*100</f>
        <v>8.639523336643496</v>
      </c>
      <c r="G15" s="369">
        <f t="shared" si="6"/>
        <v>8.656447249774573</v>
      </c>
      <c r="H15" s="369">
        <f t="shared" si="6"/>
        <v>10.53941908713693</v>
      </c>
      <c r="I15" s="369">
        <f t="shared" si="6"/>
        <v>13.3276740237691</v>
      </c>
      <c r="J15" s="369">
        <f t="shared" si="6"/>
        <v>11.138613861386139</v>
      </c>
      <c r="K15" s="369">
        <f t="shared" si="6"/>
        <v>9.87202925045704</v>
      </c>
      <c r="L15" s="369">
        <f t="shared" si="6"/>
        <v>7.563025210084033</v>
      </c>
      <c r="M15" s="370">
        <f t="shared" si="6"/>
        <v>7.021996615905245</v>
      </c>
    </row>
    <row r="16" spans="1:13" ht="12.75">
      <c r="A16" s="1356"/>
      <c r="B16" s="1349"/>
      <c r="C16" s="1360" t="s">
        <v>303</v>
      </c>
      <c r="D16" s="716" t="s">
        <v>210</v>
      </c>
      <c r="E16" s="717">
        <v>66</v>
      </c>
      <c r="F16" s="718">
        <v>49</v>
      </c>
      <c r="G16" s="718">
        <v>52</v>
      </c>
      <c r="H16" s="718">
        <v>77</v>
      </c>
      <c r="I16" s="718">
        <v>81</v>
      </c>
      <c r="J16" s="725">
        <v>69</v>
      </c>
      <c r="K16" s="725">
        <v>69</v>
      </c>
      <c r="L16" s="725">
        <v>60</v>
      </c>
      <c r="M16" s="726">
        <v>71</v>
      </c>
    </row>
    <row r="17" spans="1:13" ht="12.75">
      <c r="A17" s="1356"/>
      <c r="B17" s="1349"/>
      <c r="C17" s="1360"/>
      <c r="D17" s="716" t="s">
        <v>211</v>
      </c>
      <c r="E17" s="374">
        <f aca="true" t="shared" si="7" ref="E17:M17">E16/E8*100</f>
        <v>6.547619047619048</v>
      </c>
      <c r="F17" s="369">
        <f t="shared" si="7"/>
        <v>4.511970534069982</v>
      </c>
      <c r="G17" s="369">
        <f t="shared" si="7"/>
        <v>4.810360777058279</v>
      </c>
      <c r="H17" s="369">
        <f t="shared" si="7"/>
        <v>7.169459962756052</v>
      </c>
      <c r="I17" s="369">
        <f t="shared" si="7"/>
        <v>6.976744186046512</v>
      </c>
      <c r="J17" s="369">
        <f t="shared" si="7"/>
        <v>6.010452961672474</v>
      </c>
      <c r="K17" s="369">
        <f t="shared" si="7"/>
        <v>5.9024807527801535</v>
      </c>
      <c r="L17" s="369">
        <f t="shared" si="7"/>
        <v>5.154639175257731</v>
      </c>
      <c r="M17" s="370">
        <f t="shared" si="7"/>
        <v>5.7028112449799195</v>
      </c>
    </row>
    <row r="18" spans="1:13" ht="12.75">
      <c r="A18" s="1356"/>
      <c r="B18" s="1349"/>
      <c r="C18" s="1129" t="s">
        <v>268</v>
      </c>
      <c r="D18" s="716" t="s">
        <v>210</v>
      </c>
      <c r="E18" s="717">
        <v>66</v>
      </c>
      <c r="F18" s="718">
        <v>50</v>
      </c>
      <c r="G18" s="718">
        <v>67</v>
      </c>
      <c r="H18" s="718">
        <v>73</v>
      </c>
      <c r="I18" s="718">
        <v>94</v>
      </c>
      <c r="J18" s="725">
        <v>64</v>
      </c>
      <c r="K18" s="725">
        <v>81</v>
      </c>
      <c r="L18" s="725">
        <v>58</v>
      </c>
      <c r="M18" s="726">
        <v>40</v>
      </c>
    </row>
    <row r="19" spans="1:13" ht="12.75">
      <c r="A19" s="1357"/>
      <c r="B19" s="1350"/>
      <c r="C19" s="1361"/>
      <c r="D19" s="716" t="s">
        <v>211</v>
      </c>
      <c r="E19" s="722">
        <f aca="true" t="shared" si="8" ref="E19:M19">E18/E10*100</f>
        <v>23.91304347826087</v>
      </c>
      <c r="F19" s="723">
        <f t="shared" si="8"/>
        <v>17.36111111111111</v>
      </c>
      <c r="G19" s="723">
        <f t="shared" si="8"/>
        <v>23.50877192982456</v>
      </c>
      <c r="H19" s="723">
        <f t="shared" si="8"/>
        <v>25.886524822695034</v>
      </c>
      <c r="I19" s="723">
        <f t="shared" si="8"/>
        <v>36.434108527131784</v>
      </c>
      <c r="J19" s="723">
        <f t="shared" si="8"/>
        <v>22.857142857142858</v>
      </c>
      <c r="K19" s="723">
        <f t="shared" si="8"/>
        <v>25.233644859813083</v>
      </c>
      <c r="L19" s="723">
        <f t="shared" si="8"/>
        <v>18.06853582554517</v>
      </c>
      <c r="M19" s="724">
        <f t="shared" si="8"/>
        <v>12.461059190031152</v>
      </c>
    </row>
    <row r="20" spans="1:13" ht="12.75" customHeight="1">
      <c r="A20" s="1355" t="s">
        <v>163</v>
      </c>
      <c r="B20" s="1351" t="s">
        <v>264</v>
      </c>
      <c r="C20" s="1352"/>
      <c r="D20" s="716" t="s">
        <v>210</v>
      </c>
      <c r="E20" s="717">
        <v>438</v>
      </c>
      <c r="F20" s="718">
        <v>480</v>
      </c>
      <c r="G20" s="718">
        <v>510</v>
      </c>
      <c r="H20" s="718">
        <v>518</v>
      </c>
      <c r="I20" s="718">
        <v>515</v>
      </c>
      <c r="J20" s="725">
        <v>473</v>
      </c>
      <c r="K20" s="725">
        <v>489</v>
      </c>
      <c r="L20" s="725">
        <v>416</v>
      </c>
      <c r="M20" s="726">
        <v>446</v>
      </c>
    </row>
    <row r="21" spans="1:13" ht="12.75" customHeight="1">
      <c r="A21" s="1356"/>
      <c r="B21" s="829"/>
      <c r="C21" s="844"/>
      <c r="D21" s="716" t="s">
        <v>211</v>
      </c>
      <c r="E21" s="374">
        <f>E20/E5*100</f>
        <v>21.608288110508138</v>
      </c>
      <c r="F21" s="369">
        <f aca="true" t="shared" si="9" ref="F21:M21">F20/F5*100</f>
        <v>22.933588150979457</v>
      </c>
      <c r="G21" s="369">
        <f t="shared" si="9"/>
        <v>23.28767123287671</v>
      </c>
      <c r="H21" s="369">
        <f t="shared" si="9"/>
        <v>22.729267222465992</v>
      </c>
      <c r="I21" s="369">
        <f t="shared" si="9"/>
        <v>22.01795639162035</v>
      </c>
      <c r="J21" s="369">
        <f t="shared" si="9"/>
        <v>20.042372881355934</v>
      </c>
      <c r="K21" s="369">
        <f t="shared" si="9"/>
        <v>21.608484312859037</v>
      </c>
      <c r="L21" s="369">
        <f t="shared" si="9"/>
        <v>18.612975391498882</v>
      </c>
      <c r="M21" s="370">
        <f t="shared" si="9"/>
        <v>18.37659662134322</v>
      </c>
    </row>
    <row r="22" spans="1:13" ht="12.75">
      <c r="A22" s="1356"/>
      <c r="B22" s="1349" t="s">
        <v>265</v>
      </c>
      <c r="C22" s="1360" t="s">
        <v>302</v>
      </c>
      <c r="D22" s="716" t="s">
        <v>210</v>
      </c>
      <c r="E22" s="720">
        <f>E20-E24</f>
        <v>250</v>
      </c>
      <c r="F22" s="718">
        <f aca="true" t="shared" si="10" ref="F22:M22">F20-F24</f>
        <v>275</v>
      </c>
      <c r="G22" s="718">
        <f t="shared" si="10"/>
        <v>290</v>
      </c>
      <c r="H22" s="718">
        <f t="shared" si="10"/>
        <v>282</v>
      </c>
      <c r="I22" s="718">
        <f t="shared" si="10"/>
        <v>300</v>
      </c>
      <c r="J22" s="718">
        <f t="shared" si="10"/>
        <v>262</v>
      </c>
      <c r="K22" s="718">
        <f t="shared" si="10"/>
        <v>280</v>
      </c>
      <c r="L22" s="718">
        <f t="shared" si="10"/>
        <v>211</v>
      </c>
      <c r="M22" s="719">
        <f t="shared" si="10"/>
        <v>246</v>
      </c>
    </row>
    <row r="23" spans="1:13" ht="12.75">
      <c r="A23" s="1356"/>
      <c r="B23" s="1349"/>
      <c r="C23" s="1360"/>
      <c r="D23" s="716" t="s">
        <v>211</v>
      </c>
      <c r="E23" s="374">
        <f>E22/E6*100</f>
        <v>24.53385672227674</v>
      </c>
      <c r="F23" s="369">
        <f aca="true" t="shared" si="11" ref="F23:M23">F22/F6*100</f>
        <v>27.30883813306852</v>
      </c>
      <c r="G23" s="369">
        <f t="shared" si="11"/>
        <v>26.149684400360684</v>
      </c>
      <c r="H23" s="369">
        <f t="shared" si="11"/>
        <v>23.402489626556015</v>
      </c>
      <c r="I23" s="369">
        <f t="shared" si="11"/>
        <v>25.46689303904924</v>
      </c>
      <c r="J23" s="369">
        <f t="shared" si="11"/>
        <v>21.61716171617162</v>
      </c>
      <c r="K23" s="369">
        <f t="shared" si="11"/>
        <v>25.59414990859232</v>
      </c>
      <c r="L23" s="369">
        <f t="shared" si="11"/>
        <v>19.70121381886088</v>
      </c>
      <c r="M23" s="370">
        <f t="shared" si="11"/>
        <v>20.812182741116754</v>
      </c>
    </row>
    <row r="24" spans="1:13" ht="12.75">
      <c r="A24" s="1356"/>
      <c r="B24" s="1349"/>
      <c r="C24" s="1360" t="s">
        <v>303</v>
      </c>
      <c r="D24" s="716" t="s">
        <v>210</v>
      </c>
      <c r="E24" s="717">
        <v>188</v>
      </c>
      <c r="F24" s="718">
        <v>205</v>
      </c>
      <c r="G24" s="718">
        <v>220</v>
      </c>
      <c r="H24" s="718">
        <v>236</v>
      </c>
      <c r="I24" s="718">
        <v>215</v>
      </c>
      <c r="J24" s="725">
        <v>211</v>
      </c>
      <c r="K24" s="725">
        <v>209</v>
      </c>
      <c r="L24" s="725">
        <v>205</v>
      </c>
      <c r="M24" s="726">
        <v>200</v>
      </c>
    </row>
    <row r="25" spans="1:13" ht="12.75">
      <c r="A25" s="1356"/>
      <c r="B25" s="1349"/>
      <c r="C25" s="1360"/>
      <c r="D25" s="716" t="s">
        <v>211</v>
      </c>
      <c r="E25" s="374">
        <f>E24/E8*100</f>
        <v>18.650793650793652</v>
      </c>
      <c r="F25" s="369">
        <f aca="true" t="shared" si="12" ref="F25:M25">F24/F8*100</f>
        <v>18.87661141804788</v>
      </c>
      <c r="G25" s="369">
        <f t="shared" si="12"/>
        <v>20.351526364477333</v>
      </c>
      <c r="H25" s="369">
        <f t="shared" si="12"/>
        <v>21.973929236499067</v>
      </c>
      <c r="I25" s="369">
        <f t="shared" si="12"/>
        <v>18.51851851851852</v>
      </c>
      <c r="J25" s="369">
        <f t="shared" si="12"/>
        <v>18.37979094076655</v>
      </c>
      <c r="K25" s="369">
        <f t="shared" si="12"/>
        <v>17.87852865697177</v>
      </c>
      <c r="L25" s="369">
        <f t="shared" si="12"/>
        <v>17.611683848797252</v>
      </c>
      <c r="M25" s="370">
        <f t="shared" si="12"/>
        <v>16.06425702811245</v>
      </c>
    </row>
    <row r="26" spans="1:13" ht="12.75">
      <c r="A26" s="1356"/>
      <c r="B26" s="1349"/>
      <c r="C26" s="1129" t="s">
        <v>268</v>
      </c>
      <c r="D26" s="716" t="s">
        <v>210</v>
      </c>
      <c r="E26" s="717">
        <v>100</v>
      </c>
      <c r="F26" s="718">
        <v>121</v>
      </c>
      <c r="G26" s="718">
        <v>134</v>
      </c>
      <c r="H26" s="718">
        <v>126</v>
      </c>
      <c r="I26" s="718">
        <v>117</v>
      </c>
      <c r="J26" s="725">
        <v>120</v>
      </c>
      <c r="K26" s="725">
        <v>133</v>
      </c>
      <c r="L26" s="725">
        <v>126</v>
      </c>
      <c r="M26" s="726">
        <v>147</v>
      </c>
    </row>
    <row r="27" spans="1:13" ht="12.75">
      <c r="A27" s="1357"/>
      <c r="B27" s="1350"/>
      <c r="C27" s="1361"/>
      <c r="D27" s="716" t="s">
        <v>211</v>
      </c>
      <c r="E27" s="722">
        <f>E26/E10*100</f>
        <v>36.231884057971016</v>
      </c>
      <c r="F27" s="723">
        <f aca="true" t="shared" si="13" ref="F27:M27">F26/F10*100</f>
        <v>42.01388888888889</v>
      </c>
      <c r="G27" s="723">
        <f t="shared" si="13"/>
        <v>47.01754385964912</v>
      </c>
      <c r="H27" s="723">
        <f t="shared" si="13"/>
        <v>44.680851063829785</v>
      </c>
      <c r="I27" s="723">
        <f t="shared" si="13"/>
        <v>45.348837209302324</v>
      </c>
      <c r="J27" s="723">
        <f t="shared" si="13"/>
        <v>42.857142857142854</v>
      </c>
      <c r="K27" s="723">
        <f t="shared" si="13"/>
        <v>41.43302180685358</v>
      </c>
      <c r="L27" s="723">
        <f t="shared" si="13"/>
        <v>39.25233644859813</v>
      </c>
      <c r="M27" s="724">
        <f t="shared" si="13"/>
        <v>45.794392523364486</v>
      </c>
    </row>
    <row r="28" spans="1:13" ht="12.75" customHeight="1">
      <c r="A28" s="1355" t="s">
        <v>539</v>
      </c>
      <c r="B28" s="1351" t="s">
        <v>264</v>
      </c>
      <c r="C28" s="1352"/>
      <c r="D28" s="716" t="s">
        <v>210</v>
      </c>
      <c r="E28" s="717">
        <v>602</v>
      </c>
      <c r="F28" s="718">
        <v>661</v>
      </c>
      <c r="G28" s="718">
        <v>659</v>
      </c>
      <c r="H28" s="718">
        <v>739</v>
      </c>
      <c r="I28" s="718">
        <v>728</v>
      </c>
      <c r="J28" s="725">
        <v>683</v>
      </c>
      <c r="K28" s="725">
        <v>639</v>
      </c>
      <c r="L28" s="725">
        <v>726</v>
      </c>
      <c r="M28" s="726">
        <v>744</v>
      </c>
    </row>
    <row r="29" spans="1:13" ht="12.75" customHeight="1">
      <c r="A29" s="1356"/>
      <c r="B29" s="829"/>
      <c r="C29" s="844"/>
      <c r="D29" s="716" t="s">
        <v>211</v>
      </c>
      <c r="E29" s="374">
        <f>E28/E5*100</f>
        <v>29.699062654168724</v>
      </c>
      <c r="F29" s="369">
        <f aca="true" t="shared" si="14" ref="F29:M29">F28/F5*100</f>
        <v>31.581462016244625</v>
      </c>
      <c r="G29" s="369">
        <f t="shared" si="14"/>
        <v>30.091324200913245</v>
      </c>
      <c r="H29" s="369">
        <f t="shared" si="14"/>
        <v>32.426502852128124</v>
      </c>
      <c r="I29" s="369">
        <f t="shared" si="14"/>
        <v>31.124412141941</v>
      </c>
      <c r="J29" s="369">
        <f t="shared" si="14"/>
        <v>28.940677966101696</v>
      </c>
      <c r="K29" s="369">
        <f t="shared" si="14"/>
        <v>28.236853733981444</v>
      </c>
      <c r="L29" s="369">
        <f t="shared" si="14"/>
        <v>32.48322147651007</v>
      </c>
      <c r="M29" s="370">
        <f t="shared" si="14"/>
        <v>30.655129789864027</v>
      </c>
    </row>
    <row r="30" spans="1:13" ht="12.75">
      <c r="A30" s="1356"/>
      <c r="B30" s="1349" t="s">
        <v>265</v>
      </c>
      <c r="C30" s="1360" t="s">
        <v>302</v>
      </c>
      <c r="D30" s="716" t="s">
        <v>210</v>
      </c>
      <c r="E30" s="720">
        <f aca="true" t="shared" si="15" ref="E30:M30">E28-E32</f>
        <v>293</v>
      </c>
      <c r="F30" s="718">
        <f t="shared" si="15"/>
        <v>314</v>
      </c>
      <c r="G30" s="718">
        <f t="shared" si="15"/>
        <v>321</v>
      </c>
      <c r="H30" s="718">
        <f t="shared" si="15"/>
        <v>390</v>
      </c>
      <c r="I30" s="718">
        <f t="shared" si="15"/>
        <v>343</v>
      </c>
      <c r="J30" s="718">
        <f t="shared" si="15"/>
        <v>366</v>
      </c>
      <c r="K30" s="718">
        <f t="shared" si="15"/>
        <v>317</v>
      </c>
      <c r="L30" s="718">
        <f t="shared" si="15"/>
        <v>375</v>
      </c>
      <c r="M30" s="719">
        <f t="shared" si="15"/>
        <v>380</v>
      </c>
    </row>
    <row r="31" spans="1:13" ht="12.75">
      <c r="A31" s="1356"/>
      <c r="B31" s="1349"/>
      <c r="C31" s="1360"/>
      <c r="D31" s="716" t="s">
        <v>211</v>
      </c>
      <c r="E31" s="374">
        <f>E30/E6*100</f>
        <v>28.753680078508342</v>
      </c>
      <c r="F31" s="369">
        <f aca="true" t="shared" si="16" ref="F31:M31">F30/F6*100</f>
        <v>31.181727904667326</v>
      </c>
      <c r="G31" s="369">
        <f t="shared" si="16"/>
        <v>28.944995491433723</v>
      </c>
      <c r="H31" s="369">
        <f t="shared" si="16"/>
        <v>32.365145228215766</v>
      </c>
      <c r="I31" s="369">
        <f t="shared" si="16"/>
        <v>29.11714770797963</v>
      </c>
      <c r="J31" s="369">
        <f t="shared" si="16"/>
        <v>30.198019801980198</v>
      </c>
      <c r="K31" s="369">
        <f t="shared" si="16"/>
        <v>28.97623400365631</v>
      </c>
      <c r="L31" s="369">
        <f t="shared" si="16"/>
        <v>35.01400560224089</v>
      </c>
      <c r="M31" s="370">
        <f t="shared" si="16"/>
        <v>32.14890016920474</v>
      </c>
    </row>
    <row r="32" spans="1:13" ht="12.75">
      <c r="A32" s="1356"/>
      <c r="B32" s="1349"/>
      <c r="C32" s="1360" t="s">
        <v>303</v>
      </c>
      <c r="D32" s="716" t="s">
        <v>210</v>
      </c>
      <c r="E32" s="717">
        <v>309</v>
      </c>
      <c r="F32" s="718">
        <v>347</v>
      </c>
      <c r="G32" s="718">
        <v>338</v>
      </c>
      <c r="H32" s="718">
        <v>349</v>
      </c>
      <c r="I32" s="718">
        <v>385</v>
      </c>
      <c r="J32" s="725">
        <v>317</v>
      </c>
      <c r="K32" s="725">
        <v>322</v>
      </c>
      <c r="L32" s="725">
        <v>351</v>
      </c>
      <c r="M32" s="726">
        <v>364</v>
      </c>
    </row>
    <row r="33" spans="1:13" ht="12.75">
      <c r="A33" s="1356"/>
      <c r="B33" s="1349"/>
      <c r="C33" s="1360"/>
      <c r="D33" s="716" t="s">
        <v>211</v>
      </c>
      <c r="E33" s="374">
        <f>E32/E8*100</f>
        <v>30.654761904761905</v>
      </c>
      <c r="F33" s="369">
        <f aca="true" t="shared" si="17" ref="F33:M33">F32/F8*100</f>
        <v>31.952117863720076</v>
      </c>
      <c r="G33" s="369">
        <f t="shared" si="17"/>
        <v>31.267345050878813</v>
      </c>
      <c r="H33" s="369">
        <f t="shared" si="17"/>
        <v>32.49534450651769</v>
      </c>
      <c r="I33" s="369">
        <f t="shared" si="17"/>
        <v>33.161068044788976</v>
      </c>
      <c r="J33" s="369">
        <f t="shared" si="17"/>
        <v>27.61324041811847</v>
      </c>
      <c r="K33" s="369">
        <f t="shared" si="17"/>
        <v>27.54491017964072</v>
      </c>
      <c r="L33" s="369">
        <f t="shared" si="17"/>
        <v>30.15463917525773</v>
      </c>
      <c r="M33" s="370">
        <f t="shared" si="17"/>
        <v>29.23694779116466</v>
      </c>
    </row>
    <row r="34" spans="1:13" ht="12.75">
      <c r="A34" s="1356"/>
      <c r="B34" s="1349"/>
      <c r="C34" s="1129" t="s">
        <v>268</v>
      </c>
      <c r="D34" s="716" t="s">
        <v>210</v>
      </c>
      <c r="E34" s="717">
        <v>68</v>
      </c>
      <c r="F34" s="718">
        <v>64</v>
      </c>
      <c r="G34" s="718">
        <v>47</v>
      </c>
      <c r="H34" s="718">
        <v>42</v>
      </c>
      <c r="I34" s="718">
        <v>39</v>
      </c>
      <c r="J34" s="725">
        <v>47</v>
      </c>
      <c r="K34" s="725">
        <v>60</v>
      </c>
      <c r="L34" s="725">
        <v>71</v>
      </c>
      <c r="M34" s="726">
        <v>73</v>
      </c>
    </row>
    <row r="35" spans="1:13" ht="12.75">
      <c r="A35" s="1357"/>
      <c r="B35" s="1350"/>
      <c r="C35" s="1361"/>
      <c r="D35" s="716" t="s">
        <v>211</v>
      </c>
      <c r="E35" s="722">
        <f>E34/E10*100</f>
        <v>24.637681159420293</v>
      </c>
      <c r="F35" s="723">
        <f aca="true" t="shared" si="18" ref="F35:M35">F34/F10*100</f>
        <v>22.22222222222222</v>
      </c>
      <c r="G35" s="723">
        <f t="shared" si="18"/>
        <v>16.49122807017544</v>
      </c>
      <c r="H35" s="723">
        <f t="shared" si="18"/>
        <v>14.893617021276595</v>
      </c>
      <c r="I35" s="723">
        <f t="shared" si="18"/>
        <v>15.11627906976744</v>
      </c>
      <c r="J35" s="723">
        <f t="shared" si="18"/>
        <v>16.785714285714285</v>
      </c>
      <c r="K35" s="723">
        <f t="shared" si="18"/>
        <v>18.69158878504673</v>
      </c>
      <c r="L35" s="723">
        <f t="shared" si="18"/>
        <v>22.118380062305295</v>
      </c>
      <c r="M35" s="724">
        <f t="shared" si="18"/>
        <v>22.741433021806852</v>
      </c>
    </row>
    <row r="36" spans="1:13" ht="12.75" customHeight="1">
      <c r="A36" s="1355" t="s">
        <v>164</v>
      </c>
      <c r="B36" s="1351" t="s">
        <v>264</v>
      </c>
      <c r="C36" s="1352"/>
      <c r="D36" s="716" t="s">
        <v>210</v>
      </c>
      <c r="E36" s="717">
        <v>11</v>
      </c>
      <c r="F36" s="718">
        <v>17</v>
      </c>
      <c r="G36" s="718">
        <v>17</v>
      </c>
      <c r="H36" s="718">
        <v>22</v>
      </c>
      <c r="I36" s="718">
        <v>20</v>
      </c>
      <c r="J36" s="725">
        <v>24</v>
      </c>
      <c r="K36" s="725">
        <v>21</v>
      </c>
      <c r="L36" s="725">
        <v>25</v>
      </c>
      <c r="M36" s="726">
        <v>26</v>
      </c>
    </row>
    <row r="37" spans="1:13" ht="12.75" customHeight="1">
      <c r="A37" s="1356"/>
      <c r="B37" s="829"/>
      <c r="C37" s="844"/>
      <c r="D37" s="716" t="s">
        <v>211</v>
      </c>
      <c r="E37" s="374">
        <f>E36/E5*100</f>
        <v>0.5426739023186976</v>
      </c>
      <c r="F37" s="369">
        <f aca="true" t="shared" si="19" ref="F37:M37">F36/F5*100</f>
        <v>0.8122312470138557</v>
      </c>
      <c r="G37" s="369">
        <f t="shared" si="19"/>
        <v>0.776255707762557</v>
      </c>
      <c r="H37" s="369">
        <f t="shared" si="19"/>
        <v>0.9653356735410268</v>
      </c>
      <c r="I37" s="369">
        <f t="shared" si="19"/>
        <v>0.8550662676357419</v>
      </c>
      <c r="J37" s="369">
        <f t="shared" si="19"/>
        <v>1.0169491525423728</v>
      </c>
      <c r="K37" s="369">
        <f t="shared" si="19"/>
        <v>0.9279717189571366</v>
      </c>
      <c r="L37" s="369">
        <f t="shared" si="19"/>
        <v>1.1185682326621924</v>
      </c>
      <c r="M37" s="370">
        <f t="shared" si="19"/>
        <v>1.0712814173877214</v>
      </c>
    </row>
    <row r="38" spans="1:13" ht="12.75">
      <c r="A38" s="1356"/>
      <c r="B38" s="1349" t="s">
        <v>265</v>
      </c>
      <c r="C38" s="1360" t="s">
        <v>302</v>
      </c>
      <c r="D38" s="716" t="s">
        <v>210</v>
      </c>
      <c r="E38" s="720">
        <f aca="true" t="shared" si="20" ref="E38:M38">E36-E40</f>
        <v>5</v>
      </c>
      <c r="F38" s="718">
        <f t="shared" si="20"/>
        <v>10</v>
      </c>
      <c r="G38" s="718">
        <f t="shared" si="20"/>
        <v>11</v>
      </c>
      <c r="H38" s="718">
        <f t="shared" si="20"/>
        <v>14</v>
      </c>
      <c r="I38" s="718">
        <f t="shared" si="20"/>
        <v>5</v>
      </c>
      <c r="J38" s="718">
        <f t="shared" si="20"/>
        <v>13</v>
      </c>
      <c r="K38" s="718">
        <f t="shared" si="20"/>
        <v>11</v>
      </c>
      <c r="L38" s="718">
        <f t="shared" si="20"/>
        <v>13</v>
      </c>
      <c r="M38" s="719">
        <f t="shared" si="20"/>
        <v>15</v>
      </c>
    </row>
    <row r="39" spans="1:13" ht="12.75">
      <c r="A39" s="1356"/>
      <c r="B39" s="1349"/>
      <c r="C39" s="1360"/>
      <c r="D39" s="716" t="s">
        <v>211</v>
      </c>
      <c r="E39" s="374">
        <f>E38/E6*100</f>
        <v>0.49067713444553485</v>
      </c>
      <c r="F39" s="369">
        <f aca="true" t="shared" si="21" ref="F39:M39">F38/F6*100</f>
        <v>0.9930486593843099</v>
      </c>
      <c r="G39" s="369">
        <f t="shared" si="21"/>
        <v>0.9918845807033363</v>
      </c>
      <c r="H39" s="369">
        <f t="shared" si="21"/>
        <v>1.161825726141079</v>
      </c>
      <c r="I39" s="369">
        <f t="shared" si="21"/>
        <v>0.4244482173174873</v>
      </c>
      <c r="J39" s="369">
        <f t="shared" si="21"/>
        <v>1.0726072607260726</v>
      </c>
      <c r="K39" s="369">
        <f t="shared" si="21"/>
        <v>1.0054844606946984</v>
      </c>
      <c r="L39" s="369">
        <f t="shared" si="21"/>
        <v>1.2138188608776845</v>
      </c>
      <c r="M39" s="370">
        <f t="shared" si="21"/>
        <v>1.2690355329949239</v>
      </c>
    </row>
    <row r="40" spans="1:13" ht="12.75">
      <c r="A40" s="1356"/>
      <c r="B40" s="1349"/>
      <c r="C40" s="1360" t="s">
        <v>303</v>
      </c>
      <c r="D40" s="716" t="s">
        <v>210</v>
      </c>
      <c r="E40" s="717">
        <v>6</v>
      </c>
      <c r="F40" s="718">
        <v>7</v>
      </c>
      <c r="G40" s="718">
        <v>6</v>
      </c>
      <c r="H40" s="718">
        <v>8</v>
      </c>
      <c r="I40" s="718">
        <v>15</v>
      </c>
      <c r="J40" s="725">
        <v>11</v>
      </c>
      <c r="K40" s="725">
        <v>10</v>
      </c>
      <c r="L40" s="725">
        <v>12</v>
      </c>
      <c r="M40" s="726">
        <v>11</v>
      </c>
    </row>
    <row r="41" spans="1:13" ht="15" customHeight="1">
      <c r="A41" s="1356"/>
      <c r="B41" s="1349"/>
      <c r="C41" s="1360"/>
      <c r="D41" s="716" t="s">
        <v>211</v>
      </c>
      <c r="E41" s="369">
        <f aca="true" t="shared" si="22" ref="E41:M41">E40/E8*100</f>
        <v>0.5952380952380952</v>
      </c>
      <c r="F41" s="369">
        <f t="shared" si="22"/>
        <v>0.6445672191528545</v>
      </c>
      <c r="G41" s="369">
        <f t="shared" si="22"/>
        <v>0.5550416281221091</v>
      </c>
      <c r="H41" s="369">
        <f t="shared" si="22"/>
        <v>0.74487895716946</v>
      </c>
      <c r="I41" s="369">
        <f t="shared" si="22"/>
        <v>1.2919896640826873</v>
      </c>
      <c r="J41" s="369">
        <f t="shared" si="22"/>
        <v>0.9581881533101044</v>
      </c>
      <c r="K41" s="369">
        <f t="shared" si="22"/>
        <v>0.8554319931565441</v>
      </c>
      <c r="L41" s="369">
        <f t="shared" si="22"/>
        <v>1.0309278350515463</v>
      </c>
      <c r="M41" s="370">
        <f t="shared" si="22"/>
        <v>0.8835341365461846</v>
      </c>
    </row>
    <row r="42" spans="1:13" ht="12.75">
      <c r="A42" s="1356"/>
      <c r="B42" s="1349"/>
      <c r="C42" s="1129" t="s">
        <v>268</v>
      </c>
      <c r="D42" s="716" t="s">
        <v>210</v>
      </c>
      <c r="E42" s="717">
        <v>0</v>
      </c>
      <c r="F42" s="718">
        <v>0</v>
      </c>
      <c r="G42" s="718">
        <v>2</v>
      </c>
      <c r="H42" s="718">
        <v>0</v>
      </c>
      <c r="I42" s="718">
        <v>1</v>
      </c>
      <c r="J42" s="725">
        <v>0</v>
      </c>
      <c r="K42" s="725">
        <v>0</v>
      </c>
      <c r="L42" s="725">
        <v>0</v>
      </c>
      <c r="M42" s="726">
        <v>0</v>
      </c>
    </row>
    <row r="43" spans="1:13" ht="12.75">
      <c r="A43" s="1357"/>
      <c r="B43" s="1350"/>
      <c r="C43" s="1361"/>
      <c r="D43" s="716" t="s">
        <v>211</v>
      </c>
      <c r="E43" s="722">
        <f aca="true" t="shared" si="23" ref="E43:M43">E42/E10*100</f>
        <v>0</v>
      </c>
      <c r="F43" s="723">
        <f t="shared" si="23"/>
        <v>0</v>
      </c>
      <c r="G43" s="723">
        <f t="shared" si="23"/>
        <v>0.7017543859649122</v>
      </c>
      <c r="H43" s="723">
        <f t="shared" si="23"/>
        <v>0</v>
      </c>
      <c r="I43" s="723">
        <f t="shared" si="23"/>
        <v>0.3875968992248062</v>
      </c>
      <c r="J43" s="723">
        <f t="shared" si="23"/>
        <v>0</v>
      </c>
      <c r="K43" s="723">
        <f t="shared" si="23"/>
        <v>0</v>
      </c>
      <c r="L43" s="723">
        <f t="shared" si="23"/>
        <v>0</v>
      </c>
      <c r="M43" s="724">
        <f t="shared" si="23"/>
        <v>0</v>
      </c>
    </row>
    <row r="44" spans="1:13" ht="12.75" customHeight="1">
      <c r="A44" s="1355" t="s">
        <v>540</v>
      </c>
      <c r="B44" s="1351" t="s">
        <v>264</v>
      </c>
      <c r="C44" s="1352"/>
      <c r="D44" s="716" t="s">
        <v>210</v>
      </c>
      <c r="E44" s="717">
        <v>789</v>
      </c>
      <c r="F44" s="718">
        <v>799</v>
      </c>
      <c r="G44" s="718">
        <v>856</v>
      </c>
      <c r="H44" s="718">
        <v>796</v>
      </c>
      <c r="I44" s="718">
        <v>838</v>
      </c>
      <c r="J44" s="725">
        <v>976</v>
      </c>
      <c r="K44" s="725">
        <v>937</v>
      </c>
      <c r="L44" s="725">
        <v>927</v>
      </c>
      <c r="M44" s="726">
        <v>1057</v>
      </c>
    </row>
    <row r="45" spans="1:13" ht="12.75" customHeight="1">
      <c r="A45" s="1356"/>
      <c r="B45" s="829"/>
      <c r="C45" s="844"/>
      <c r="D45" s="716" t="s">
        <v>211</v>
      </c>
      <c r="E45" s="374">
        <f>E44/E5*100</f>
        <v>38.92451899358658</v>
      </c>
      <c r="F45" s="369">
        <f aca="true" t="shared" si="24" ref="F45:M45">F44/F5*100</f>
        <v>38.17486860965122</v>
      </c>
      <c r="G45" s="369">
        <f t="shared" si="24"/>
        <v>39.08675799086758</v>
      </c>
      <c r="H45" s="369">
        <f t="shared" si="24"/>
        <v>34.927599824484425</v>
      </c>
      <c r="I45" s="369">
        <f t="shared" si="24"/>
        <v>35.82727661393758</v>
      </c>
      <c r="J45" s="369">
        <f t="shared" si="24"/>
        <v>41.35593220338983</v>
      </c>
      <c r="K45" s="369">
        <f t="shared" si="24"/>
        <v>41.40521431727795</v>
      </c>
      <c r="L45" s="369">
        <f t="shared" si="24"/>
        <v>41.47651006711409</v>
      </c>
      <c r="M45" s="370">
        <f t="shared" si="24"/>
        <v>43.551709929954676</v>
      </c>
    </row>
    <row r="46" spans="1:13" ht="12.75">
      <c r="A46" s="1356"/>
      <c r="B46" s="1349" t="s">
        <v>265</v>
      </c>
      <c r="C46" s="1360" t="s">
        <v>302</v>
      </c>
      <c r="D46" s="716" t="s">
        <v>210</v>
      </c>
      <c r="E46" s="720">
        <f aca="true" t="shared" si="25" ref="E46:M46">E44-E48</f>
        <v>350</v>
      </c>
      <c r="F46" s="718">
        <f t="shared" si="25"/>
        <v>321</v>
      </c>
      <c r="G46" s="718">
        <f t="shared" si="25"/>
        <v>391</v>
      </c>
      <c r="H46" s="718">
        <f t="shared" si="25"/>
        <v>392</v>
      </c>
      <c r="I46" s="718">
        <f t="shared" si="25"/>
        <v>373</v>
      </c>
      <c r="J46" s="718">
        <f t="shared" si="25"/>
        <v>436</v>
      </c>
      <c r="K46" s="718">
        <f t="shared" si="25"/>
        <v>378</v>
      </c>
      <c r="L46" s="718">
        <f t="shared" si="25"/>
        <v>391</v>
      </c>
      <c r="M46" s="719">
        <f t="shared" si="25"/>
        <v>458</v>
      </c>
    </row>
    <row r="47" spans="1:13" ht="12.75">
      <c r="A47" s="1356"/>
      <c r="B47" s="1349"/>
      <c r="C47" s="1360"/>
      <c r="D47" s="716" t="s">
        <v>211</v>
      </c>
      <c r="E47" s="374">
        <f>E46/E6*100</f>
        <v>34.34739941118744</v>
      </c>
      <c r="F47" s="369">
        <f aca="true" t="shared" si="26" ref="F47:M47">F46/F6*100</f>
        <v>31.876861966236348</v>
      </c>
      <c r="G47" s="369">
        <f t="shared" si="26"/>
        <v>35.25698827772768</v>
      </c>
      <c r="H47" s="369">
        <f t="shared" si="26"/>
        <v>32.531120331950206</v>
      </c>
      <c r="I47" s="369">
        <f t="shared" si="26"/>
        <v>31.66383701188455</v>
      </c>
      <c r="J47" s="369">
        <f t="shared" si="26"/>
        <v>35.973597359735976</v>
      </c>
      <c r="K47" s="369">
        <f t="shared" si="26"/>
        <v>34.552102376599635</v>
      </c>
      <c r="L47" s="369">
        <f t="shared" si="26"/>
        <v>36.507936507936506</v>
      </c>
      <c r="M47" s="370">
        <f t="shared" si="26"/>
        <v>38.74788494077834</v>
      </c>
    </row>
    <row r="48" spans="1:13" ht="12.75">
      <c r="A48" s="1356"/>
      <c r="B48" s="1349"/>
      <c r="C48" s="1360" t="s">
        <v>303</v>
      </c>
      <c r="D48" s="716" t="s">
        <v>210</v>
      </c>
      <c r="E48" s="717">
        <v>439</v>
      </c>
      <c r="F48" s="718">
        <v>478</v>
      </c>
      <c r="G48" s="718">
        <v>465</v>
      </c>
      <c r="H48" s="718">
        <v>404</v>
      </c>
      <c r="I48" s="718">
        <v>465</v>
      </c>
      <c r="J48" s="725">
        <v>540</v>
      </c>
      <c r="K48" s="725">
        <v>559</v>
      </c>
      <c r="L48" s="725">
        <v>536</v>
      </c>
      <c r="M48" s="726">
        <v>599</v>
      </c>
    </row>
    <row r="49" spans="1:13" ht="12.75">
      <c r="A49" s="1356"/>
      <c r="B49" s="1349"/>
      <c r="C49" s="1360"/>
      <c r="D49" s="716" t="s">
        <v>211</v>
      </c>
      <c r="E49" s="374">
        <f aca="true" t="shared" si="27" ref="E49:M49">E48/E8*100</f>
        <v>43.551587301587304</v>
      </c>
      <c r="F49" s="369">
        <f t="shared" si="27"/>
        <v>44.01473296500921</v>
      </c>
      <c r="G49" s="369">
        <f t="shared" si="27"/>
        <v>43.015726179463456</v>
      </c>
      <c r="H49" s="369">
        <f t="shared" si="27"/>
        <v>37.61638733705773</v>
      </c>
      <c r="I49" s="369">
        <f t="shared" si="27"/>
        <v>40.05167958656331</v>
      </c>
      <c r="J49" s="369">
        <f t="shared" si="27"/>
        <v>47.038327526132406</v>
      </c>
      <c r="K49" s="369">
        <f t="shared" si="27"/>
        <v>47.81864841745082</v>
      </c>
      <c r="L49" s="369">
        <f t="shared" si="27"/>
        <v>46.04810996563574</v>
      </c>
      <c r="M49" s="370">
        <f t="shared" si="27"/>
        <v>48.11244979919679</v>
      </c>
    </row>
    <row r="50" spans="1:13" ht="12.75">
      <c r="A50" s="1356"/>
      <c r="B50" s="1349"/>
      <c r="C50" s="1129" t="s">
        <v>268</v>
      </c>
      <c r="D50" s="716" t="s">
        <v>210</v>
      </c>
      <c r="E50" s="717">
        <v>42</v>
      </c>
      <c r="F50" s="718">
        <v>53</v>
      </c>
      <c r="G50" s="718">
        <v>35</v>
      </c>
      <c r="H50" s="718">
        <v>41</v>
      </c>
      <c r="I50" s="718">
        <v>7</v>
      </c>
      <c r="J50" s="725">
        <v>49</v>
      </c>
      <c r="K50" s="725">
        <v>47</v>
      </c>
      <c r="L50" s="725">
        <v>66</v>
      </c>
      <c r="M50" s="726">
        <v>61</v>
      </c>
    </row>
    <row r="51" spans="1:13" ht="13.5" thickBot="1">
      <c r="A51" s="1358"/>
      <c r="B51" s="1354"/>
      <c r="C51" s="1359"/>
      <c r="D51" s="727" t="s">
        <v>211</v>
      </c>
      <c r="E51" s="728">
        <f aca="true" t="shared" si="28" ref="E51:M51">E50/E10*100</f>
        <v>15.217391304347828</v>
      </c>
      <c r="F51" s="379">
        <f t="shared" si="28"/>
        <v>18.40277777777778</v>
      </c>
      <c r="G51" s="379">
        <f t="shared" si="28"/>
        <v>12.280701754385964</v>
      </c>
      <c r="H51" s="379">
        <f t="shared" si="28"/>
        <v>14.539007092198581</v>
      </c>
      <c r="I51" s="379">
        <f t="shared" si="28"/>
        <v>2.7131782945736433</v>
      </c>
      <c r="J51" s="379">
        <f t="shared" si="28"/>
        <v>17.5</v>
      </c>
      <c r="K51" s="379">
        <f t="shared" si="28"/>
        <v>14.641744548286603</v>
      </c>
      <c r="L51" s="379">
        <f t="shared" si="28"/>
        <v>20.5607476635514</v>
      </c>
      <c r="M51" s="380">
        <f t="shared" si="28"/>
        <v>19.003115264797508</v>
      </c>
    </row>
    <row r="52" spans="1:13" s="729" customFormat="1" ht="13.5" thickTop="1">
      <c r="A52" s="1348" t="s">
        <v>348</v>
      </c>
      <c r="B52" s="1348"/>
      <c r="C52" s="1348"/>
      <c r="D52" s="1348"/>
      <c r="E52" s="1348"/>
      <c r="F52" s="1348"/>
      <c r="G52" s="1348"/>
      <c r="H52" s="1348"/>
      <c r="I52" s="1348"/>
      <c r="J52" s="1348"/>
      <c r="K52" s="1348"/>
      <c r="L52" s="1348"/>
      <c r="M52" s="1348"/>
    </row>
    <row r="53" s="729" customFormat="1" ht="12.75">
      <c r="D53" s="730"/>
    </row>
    <row r="54" s="729" customFormat="1" ht="12.75">
      <c r="D54" s="730"/>
    </row>
    <row r="55" s="729" customFormat="1" ht="12.75">
      <c r="D55" s="730"/>
    </row>
    <row r="56" s="729" customFormat="1" ht="12.75">
      <c r="D56" s="730"/>
    </row>
    <row r="57" s="729" customFormat="1" ht="12.75">
      <c r="D57" s="730"/>
    </row>
    <row r="58" s="729" customFormat="1" ht="12.75">
      <c r="D58" s="730"/>
    </row>
    <row r="59" s="729" customFormat="1" ht="12.75">
      <c r="D59" s="730"/>
    </row>
    <row r="60" s="729" customFormat="1" ht="12.75">
      <c r="D60" s="730"/>
    </row>
    <row r="61" s="729" customFormat="1" ht="12.75">
      <c r="D61" s="730"/>
    </row>
    <row r="62" s="729" customFormat="1" ht="15" customHeight="1">
      <c r="D62" s="730"/>
    </row>
    <row r="63" s="729" customFormat="1" ht="12.75">
      <c r="D63" s="730"/>
    </row>
    <row r="64" s="729" customFormat="1" ht="12.75">
      <c r="D64" s="730"/>
    </row>
    <row r="65" s="729" customFormat="1" ht="12.75">
      <c r="D65" s="730"/>
    </row>
    <row r="66" s="729" customFormat="1" ht="12.75">
      <c r="D66" s="730"/>
    </row>
    <row r="67" s="729" customFormat="1" ht="12.75">
      <c r="D67" s="730"/>
    </row>
    <row r="68" s="729" customFormat="1" ht="12.75">
      <c r="D68" s="730"/>
    </row>
    <row r="69" s="729" customFormat="1" ht="12.75">
      <c r="D69" s="730"/>
    </row>
    <row r="70" s="729" customFormat="1" ht="12.75">
      <c r="D70" s="730"/>
    </row>
    <row r="71" s="729" customFormat="1" ht="12.75">
      <c r="D71" s="730"/>
    </row>
    <row r="72" s="729" customFormat="1" ht="12.75">
      <c r="D72" s="730"/>
    </row>
    <row r="73" s="729" customFormat="1" ht="12.75">
      <c r="D73" s="730"/>
    </row>
    <row r="74" s="729" customFormat="1" ht="12.75">
      <c r="D74" s="730"/>
    </row>
    <row r="75" s="729" customFormat="1" ht="12.75">
      <c r="D75" s="730"/>
    </row>
    <row r="76" s="729" customFormat="1" ht="12.75">
      <c r="D76" s="730"/>
    </row>
    <row r="77" s="729" customFormat="1" ht="12.75">
      <c r="D77" s="730"/>
    </row>
    <row r="78" s="729" customFormat="1" ht="12.75">
      <c r="D78" s="730"/>
    </row>
    <row r="79" s="729" customFormat="1" ht="12.75">
      <c r="D79" s="730"/>
    </row>
    <row r="80" s="729" customFormat="1" ht="12.75">
      <c r="D80" s="730"/>
    </row>
    <row r="81" s="729" customFormat="1" ht="12.75">
      <c r="D81" s="730"/>
    </row>
    <row r="82" s="729" customFormat="1" ht="12.75">
      <c r="D82" s="730"/>
    </row>
    <row r="83" s="729" customFormat="1" ht="12.75">
      <c r="D83" s="730"/>
    </row>
    <row r="84" s="729" customFormat="1" ht="12.75">
      <c r="D84" s="730"/>
    </row>
    <row r="85" s="729" customFormat="1" ht="12.75">
      <c r="D85" s="730"/>
    </row>
    <row r="86" s="729" customFormat="1" ht="12.75">
      <c r="D86" s="730"/>
    </row>
    <row r="87" s="729" customFormat="1" ht="12.75">
      <c r="D87" s="730"/>
    </row>
    <row r="88" s="729" customFormat="1" ht="12.75">
      <c r="D88" s="730"/>
    </row>
    <row r="89" s="729" customFormat="1" ht="12.75">
      <c r="D89" s="730"/>
    </row>
    <row r="90" s="729" customFormat="1" ht="12.75">
      <c r="D90" s="730"/>
    </row>
    <row r="91" s="729" customFormat="1" ht="12.75">
      <c r="D91" s="730"/>
    </row>
    <row r="92" s="729" customFormat="1" ht="12.75">
      <c r="D92" s="730"/>
    </row>
    <row r="93" s="729" customFormat="1" ht="12.75">
      <c r="D93" s="730"/>
    </row>
    <row r="94" s="729" customFormat="1" ht="12.75">
      <c r="D94" s="730"/>
    </row>
    <row r="95" s="729" customFormat="1" ht="12.75">
      <c r="D95" s="730"/>
    </row>
    <row r="96" s="729" customFormat="1" ht="12.75">
      <c r="D96" s="730"/>
    </row>
    <row r="97" s="729" customFormat="1" ht="12.75">
      <c r="D97" s="730"/>
    </row>
    <row r="98" s="729" customFormat="1" ht="12.75">
      <c r="D98" s="730"/>
    </row>
    <row r="99" s="729" customFormat="1" ht="12.75">
      <c r="D99" s="730"/>
    </row>
    <row r="100" s="729" customFormat="1" ht="12.75">
      <c r="D100" s="730"/>
    </row>
    <row r="101" s="729" customFormat="1" ht="12.75">
      <c r="D101" s="730"/>
    </row>
    <row r="102" s="729" customFormat="1" ht="12.75">
      <c r="D102" s="730"/>
    </row>
    <row r="103" s="729" customFormat="1" ht="12.75">
      <c r="D103" s="730"/>
    </row>
    <row r="104" s="729" customFormat="1" ht="12.75">
      <c r="D104" s="730"/>
    </row>
    <row r="105" s="729" customFormat="1" ht="12.75">
      <c r="D105" s="730"/>
    </row>
    <row r="106" s="729" customFormat="1" ht="12.75">
      <c r="D106" s="730"/>
    </row>
    <row r="107" s="729" customFormat="1" ht="12.75">
      <c r="D107" s="730"/>
    </row>
    <row r="108" s="729" customFormat="1" ht="12.75">
      <c r="D108" s="730"/>
    </row>
    <row r="109" s="729" customFormat="1" ht="12.75">
      <c r="D109" s="730"/>
    </row>
    <row r="110" s="729" customFormat="1" ht="12.75">
      <c r="D110" s="730"/>
    </row>
    <row r="111" s="729" customFormat="1" ht="12.75">
      <c r="D111" s="730"/>
    </row>
    <row r="112" s="729" customFormat="1" ht="12.75">
      <c r="D112" s="730"/>
    </row>
    <row r="113" s="729" customFormat="1" ht="12.75">
      <c r="D113" s="730"/>
    </row>
    <row r="114" s="729" customFormat="1" ht="12.75">
      <c r="D114" s="730"/>
    </row>
    <row r="115" s="729" customFormat="1" ht="12.75">
      <c r="D115" s="730"/>
    </row>
    <row r="116" s="729" customFormat="1" ht="12.75">
      <c r="D116" s="730"/>
    </row>
    <row r="117" s="729" customFormat="1" ht="12.75">
      <c r="D117" s="730"/>
    </row>
    <row r="118" s="729" customFormat="1" ht="12.75">
      <c r="D118" s="730"/>
    </row>
    <row r="119" s="729" customFormat="1" ht="12.75">
      <c r="D119" s="730"/>
    </row>
    <row r="120" s="729" customFormat="1" ht="12.75">
      <c r="D120" s="730"/>
    </row>
    <row r="121" s="729" customFormat="1" ht="12.75">
      <c r="D121" s="730"/>
    </row>
    <row r="122" s="729" customFormat="1" ht="12.75">
      <c r="D122" s="730"/>
    </row>
    <row r="123" s="729" customFormat="1" ht="12.75">
      <c r="D123" s="730"/>
    </row>
    <row r="124" s="729" customFormat="1" ht="12.75">
      <c r="D124" s="730"/>
    </row>
    <row r="125" s="729" customFormat="1" ht="12.75">
      <c r="D125" s="730"/>
    </row>
    <row r="126" s="729" customFormat="1" ht="12.75">
      <c r="D126" s="730"/>
    </row>
    <row r="127" s="729" customFormat="1" ht="12.75">
      <c r="D127" s="730"/>
    </row>
    <row r="128" s="729" customFormat="1" ht="12.75">
      <c r="D128" s="730"/>
    </row>
    <row r="129" s="729" customFormat="1" ht="12.75">
      <c r="D129" s="730"/>
    </row>
    <row r="130" s="729" customFormat="1" ht="12.75">
      <c r="D130" s="730"/>
    </row>
    <row r="131" s="729" customFormat="1" ht="12.75">
      <c r="D131" s="730"/>
    </row>
    <row r="132" s="729" customFormat="1" ht="12.75">
      <c r="D132" s="730"/>
    </row>
    <row r="133" s="729" customFormat="1" ht="12.75">
      <c r="D133" s="730"/>
    </row>
    <row r="134" s="729" customFormat="1" ht="12.75">
      <c r="D134" s="730"/>
    </row>
    <row r="135" s="729" customFormat="1" ht="12.75">
      <c r="D135" s="730"/>
    </row>
    <row r="136" s="729" customFormat="1" ht="12.75">
      <c r="D136" s="730"/>
    </row>
    <row r="137" s="729" customFormat="1" ht="12.75">
      <c r="D137" s="730"/>
    </row>
    <row r="138" s="729" customFormat="1" ht="12.75">
      <c r="D138" s="730"/>
    </row>
    <row r="139" s="729" customFormat="1" ht="12.75">
      <c r="D139" s="730"/>
    </row>
    <row r="140" s="729" customFormat="1" ht="12.75">
      <c r="D140" s="730"/>
    </row>
    <row r="141" s="729" customFormat="1" ht="12.75">
      <c r="D141" s="730"/>
    </row>
    <row r="142" s="729" customFormat="1" ht="12.75">
      <c r="D142" s="730"/>
    </row>
    <row r="143" s="729" customFormat="1" ht="12.75">
      <c r="D143" s="730"/>
    </row>
    <row r="144" s="729" customFormat="1" ht="12.75">
      <c r="D144" s="730"/>
    </row>
    <row r="145" s="729" customFormat="1" ht="12.75">
      <c r="D145" s="730"/>
    </row>
    <row r="146" s="729" customFormat="1" ht="12.75">
      <c r="D146" s="730"/>
    </row>
    <row r="147" s="729" customFormat="1" ht="12.75">
      <c r="D147" s="730"/>
    </row>
    <row r="148" s="729" customFormat="1" ht="12.75">
      <c r="D148" s="730"/>
    </row>
    <row r="149" s="729" customFormat="1" ht="12.75">
      <c r="D149" s="730"/>
    </row>
    <row r="150" s="729" customFormat="1" ht="12.75">
      <c r="D150" s="730"/>
    </row>
    <row r="151" s="729" customFormat="1" ht="12.75">
      <c r="D151" s="730"/>
    </row>
    <row r="152" s="729" customFormat="1" ht="12.75">
      <c r="D152" s="730"/>
    </row>
    <row r="153" s="729" customFormat="1" ht="12.75">
      <c r="D153" s="730"/>
    </row>
    <row r="154" s="729" customFormat="1" ht="12.75">
      <c r="D154" s="730"/>
    </row>
    <row r="155" s="729" customFormat="1" ht="12.75">
      <c r="D155" s="730"/>
    </row>
    <row r="156" s="729" customFormat="1" ht="12.75">
      <c r="D156" s="730"/>
    </row>
    <row r="157" s="729" customFormat="1" ht="12.75">
      <c r="D157" s="730"/>
    </row>
    <row r="158" s="729" customFormat="1" ht="12.75">
      <c r="D158" s="730"/>
    </row>
    <row r="159" s="729" customFormat="1" ht="12.75">
      <c r="D159" s="730"/>
    </row>
    <row r="160" s="729" customFormat="1" ht="12.75">
      <c r="D160" s="730"/>
    </row>
    <row r="161" s="729" customFormat="1" ht="12.75">
      <c r="D161" s="730"/>
    </row>
    <row r="162" s="729" customFormat="1" ht="12.75">
      <c r="D162" s="730"/>
    </row>
    <row r="163" s="729" customFormat="1" ht="12.75">
      <c r="D163" s="730"/>
    </row>
    <row r="164" s="729" customFormat="1" ht="12.75">
      <c r="D164" s="730"/>
    </row>
    <row r="165" s="729" customFormat="1" ht="12.75">
      <c r="D165" s="730"/>
    </row>
    <row r="166" s="729" customFormat="1" ht="12.75">
      <c r="D166" s="730"/>
    </row>
    <row r="167" s="729" customFormat="1" ht="12.75">
      <c r="D167" s="730"/>
    </row>
    <row r="168" s="729" customFormat="1" ht="12.75">
      <c r="D168" s="730"/>
    </row>
    <row r="169" s="729" customFormat="1" ht="12.75">
      <c r="D169" s="730"/>
    </row>
    <row r="170" s="729" customFormat="1" ht="12.75">
      <c r="D170" s="730"/>
    </row>
    <row r="171" s="729" customFormat="1" ht="12.75">
      <c r="D171" s="730"/>
    </row>
    <row r="172" s="729" customFormat="1" ht="12.75">
      <c r="D172" s="730"/>
    </row>
    <row r="173" s="729" customFormat="1" ht="12.75">
      <c r="D173" s="730"/>
    </row>
    <row r="174" s="729" customFormat="1" ht="12.75">
      <c r="D174" s="730"/>
    </row>
    <row r="175" s="729" customFormat="1" ht="12.75">
      <c r="D175" s="730"/>
    </row>
    <row r="176" s="729" customFormat="1" ht="12.75">
      <c r="D176" s="730"/>
    </row>
    <row r="177" s="729" customFormat="1" ht="12.75">
      <c r="D177" s="730"/>
    </row>
    <row r="178" s="729" customFormat="1" ht="12.75">
      <c r="D178" s="730"/>
    </row>
    <row r="179" s="729" customFormat="1" ht="12.75">
      <c r="D179" s="730"/>
    </row>
    <row r="180" s="729" customFormat="1" ht="12.75">
      <c r="D180" s="730"/>
    </row>
    <row r="181" s="729" customFormat="1" ht="12.75">
      <c r="D181" s="730"/>
    </row>
    <row r="182" s="729" customFormat="1" ht="12.75">
      <c r="D182" s="730"/>
    </row>
    <row r="183" s="729" customFormat="1" ht="12.75">
      <c r="D183" s="730"/>
    </row>
    <row r="184" s="729" customFormat="1" ht="12.75">
      <c r="D184" s="730"/>
    </row>
    <row r="185" s="729" customFormat="1" ht="12.75">
      <c r="D185" s="730"/>
    </row>
    <row r="186" s="729" customFormat="1" ht="12.75">
      <c r="D186" s="730"/>
    </row>
    <row r="187" s="729" customFormat="1" ht="12.75">
      <c r="D187" s="730"/>
    </row>
    <row r="188" s="729" customFormat="1" ht="12.75">
      <c r="D188" s="730"/>
    </row>
    <row r="189" s="729" customFormat="1" ht="12.75">
      <c r="D189" s="730"/>
    </row>
    <row r="190" s="729" customFormat="1" ht="12.75">
      <c r="D190" s="730"/>
    </row>
    <row r="191" s="729" customFormat="1" ht="12.75">
      <c r="D191" s="730"/>
    </row>
    <row r="192" s="729" customFormat="1" ht="12.75">
      <c r="D192" s="730"/>
    </row>
    <row r="193" s="729" customFormat="1" ht="12.75">
      <c r="D193" s="730"/>
    </row>
    <row r="194" s="729" customFormat="1" ht="12.75">
      <c r="D194" s="730"/>
    </row>
    <row r="195" s="729" customFormat="1" ht="12.75">
      <c r="D195" s="730"/>
    </row>
    <row r="196" s="729" customFormat="1" ht="12.75">
      <c r="D196" s="730"/>
    </row>
    <row r="197" s="729" customFormat="1" ht="12.75">
      <c r="D197" s="730"/>
    </row>
    <row r="198" s="729" customFormat="1" ht="12.75">
      <c r="D198" s="730"/>
    </row>
    <row r="199" s="729" customFormat="1" ht="12.75">
      <c r="D199" s="730"/>
    </row>
    <row r="200" s="729" customFormat="1" ht="12.75">
      <c r="D200" s="730"/>
    </row>
    <row r="201" s="729" customFormat="1" ht="12.75">
      <c r="D201" s="730"/>
    </row>
    <row r="202" s="729" customFormat="1" ht="12.75">
      <c r="D202" s="730"/>
    </row>
    <row r="203" s="729" customFormat="1" ht="12.75">
      <c r="D203" s="730"/>
    </row>
    <row r="204" s="729" customFormat="1" ht="12.75">
      <c r="D204" s="730"/>
    </row>
    <row r="205" s="729" customFormat="1" ht="12.75">
      <c r="D205" s="730"/>
    </row>
    <row r="206" s="729" customFormat="1" ht="12.75">
      <c r="D206" s="730"/>
    </row>
    <row r="207" s="729" customFormat="1" ht="12.75">
      <c r="D207" s="730"/>
    </row>
    <row r="208" s="729" customFormat="1" ht="12.75">
      <c r="D208" s="730"/>
    </row>
    <row r="209" s="729" customFormat="1" ht="12.75">
      <c r="D209" s="730"/>
    </row>
    <row r="210" s="729" customFormat="1" ht="12.75">
      <c r="D210" s="730"/>
    </row>
    <row r="211" s="729" customFormat="1" ht="12.75">
      <c r="D211" s="730"/>
    </row>
    <row r="212" s="729" customFormat="1" ht="12.75">
      <c r="D212" s="730"/>
    </row>
    <row r="213" s="729" customFormat="1" ht="12.75">
      <c r="D213" s="730"/>
    </row>
    <row r="214" s="729" customFormat="1" ht="12.75">
      <c r="D214" s="730"/>
    </row>
    <row r="215" s="729" customFormat="1" ht="12.75">
      <c r="D215" s="730"/>
    </row>
    <row r="216" s="729" customFormat="1" ht="12.75">
      <c r="D216" s="730"/>
    </row>
    <row r="217" s="729" customFormat="1" ht="12.75">
      <c r="D217" s="730"/>
    </row>
    <row r="218" s="729" customFormat="1" ht="12.75">
      <c r="D218" s="730"/>
    </row>
    <row r="219" s="729" customFormat="1" ht="12.75">
      <c r="D219" s="730"/>
    </row>
    <row r="220" s="729" customFormat="1" ht="12.75">
      <c r="D220" s="730"/>
    </row>
    <row r="221" s="729" customFormat="1" ht="12.75">
      <c r="D221" s="730"/>
    </row>
    <row r="222" s="729" customFormat="1" ht="12.75">
      <c r="D222" s="730"/>
    </row>
    <row r="223" s="729" customFormat="1" ht="12.75">
      <c r="D223" s="730"/>
    </row>
    <row r="224" s="729" customFormat="1" ht="12.75">
      <c r="D224" s="730"/>
    </row>
    <row r="225" s="729" customFormat="1" ht="12.75">
      <c r="D225" s="730"/>
    </row>
    <row r="226" s="729" customFormat="1" ht="12.75">
      <c r="D226" s="730"/>
    </row>
    <row r="227" s="729" customFormat="1" ht="12.75">
      <c r="D227" s="730"/>
    </row>
    <row r="228" s="729" customFormat="1" ht="12.75">
      <c r="D228" s="730"/>
    </row>
    <row r="229" s="729" customFormat="1" ht="12.75">
      <c r="D229" s="730"/>
    </row>
    <row r="230" s="729" customFormat="1" ht="12.75">
      <c r="D230" s="730"/>
    </row>
    <row r="231" s="729" customFormat="1" ht="12.75">
      <c r="D231" s="730"/>
    </row>
    <row r="232" s="729" customFormat="1" ht="12.75">
      <c r="D232" s="730"/>
    </row>
    <row r="233" s="729" customFormat="1" ht="12.75">
      <c r="D233" s="730"/>
    </row>
    <row r="234" s="729" customFormat="1" ht="12.75">
      <c r="D234" s="730"/>
    </row>
    <row r="235" s="729" customFormat="1" ht="12.75">
      <c r="D235" s="730"/>
    </row>
    <row r="236" s="729" customFormat="1" ht="12.75">
      <c r="D236" s="730"/>
    </row>
    <row r="237" s="729" customFormat="1" ht="12.75">
      <c r="D237" s="730"/>
    </row>
    <row r="238" s="729" customFormat="1" ht="12.75">
      <c r="D238" s="730"/>
    </row>
    <row r="239" s="729" customFormat="1" ht="12.75">
      <c r="D239" s="730"/>
    </row>
    <row r="240" s="729" customFormat="1" ht="12.75">
      <c r="D240" s="730"/>
    </row>
    <row r="241" s="729" customFormat="1" ht="12.75">
      <c r="D241" s="730"/>
    </row>
    <row r="242" s="729" customFormat="1" ht="12.75">
      <c r="D242" s="730"/>
    </row>
    <row r="243" s="729" customFormat="1" ht="12.75">
      <c r="D243" s="730"/>
    </row>
    <row r="244" s="729" customFormat="1" ht="12.75">
      <c r="D244" s="730"/>
    </row>
    <row r="245" s="729" customFormat="1" ht="12.75">
      <c r="D245" s="730"/>
    </row>
    <row r="246" s="729" customFormat="1" ht="12.75">
      <c r="D246" s="730"/>
    </row>
    <row r="247" s="729" customFormat="1" ht="12.75">
      <c r="D247" s="730"/>
    </row>
    <row r="248" s="729" customFormat="1" ht="12.75">
      <c r="D248" s="730"/>
    </row>
    <row r="249" s="729" customFormat="1" ht="12.75">
      <c r="D249" s="730"/>
    </row>
    <row r="250" s="729" customFormat="1" ht="12.75">
      <c r="D250" s="730"/>
    </row>
    <row r="251" s="729" customFormat="1" ht="12.75">
      <c r="D251" s="730"/>
    </row>
    <row r="252" s="729" customFormat="1" ht="12.75">
      <c r="D252" s="730"/>
    </row>
    <row r="253" s="729" customFormat="1" ht="12.75">
      <c r="D253" s="730"/>
    </row>
    <row r="254" s="729" customFormat="1" ht="12.75">
      <c r="D254" s="730"/>
    </row>
    <row r="255" s="729" customFormat="1" ht="12.75">
      <c r="D255" s="730"/>
    </row>
    <row r="256" s="729" customFormat="1" ht="12.75">
      <c r="D256" s="730"/>
    </row>
    <row r="257" s="729" customFormat="1" ht="12.75">
      <c r="D257" s="730"/>
    </row>
    <row r="258" s="729" customFormat="1" ht="12.75">
      <c r="D258" s="730"/>
    </row>
    <row r="259" s="729" customFormat="1" ht="12.75">
      <c r="D259" s="730"/>
    </row>
    <row r="260" s="729" customFormat="1" ht="12.75">
      <c r="D260" s="730"/>
    </row>
    <row r="261" s="729" customFormat="1" ht="12.75">
      <c r="D261" s="730"/>
    </row>
    <row r="262" s="729" customFormat="1" ht="12.75">
      <c r="D262" s="730"/>
    </row>
    <row r="263" s="729" customFormat="1" ht="12.75">
      <c r="D263" s="730"/>
    </row>
    <row r="264" s="729" customFormat="1" ht="12.75">
      <c r="D264" s="730"/>
    </row>
    <row r="265" s="729" customFormat="1" ht="12.75">
      <c r="D265" s="730"/>
    </row>
    <row r="266" s="729" customFormat="1" ht="12.75">
      <c r="D266" s="730"/>
    </row>
    <row r="267" s="729" customFormat="1" ht="12.75">
      <c r="D267" s="730"/>
    </row>
    <row r="268" s="729" customFormat="1" ht="12.75">
      <c r="D268" s="730"/>
    </row>
    <row r="269" s="729" customFormat="1" ht="12.75">
      <c r="D269" s="730"/>
    </row>
    <row r="270" s="729" customFormat="1" ht="12.75">
      <c r="D270" s="730"/>
    </row>
    <row r="271" s="729" customFormat="1" ht="12.75">
      <c r="D271" s="730"/>
    </row>
    <row r="272" s="729" customFormat="1" ht="12.75">
      <c r="D272" s="730"/>
    </row>
    <row r="273" s="729" customFormat="1" ht="12.75">
      <c r="D273" s="730"/>
    </row>
    <row r="274" s="729" customFormat="1" ht="12.75">
      <c r="D274" s="730"/>
    </row>
    <row r="275" s="729" customFormat="1" ht="12.75">
      <c r="D275" s="730"/>
    </row>
    <row r="276" s="729" customFormat="1" ht="12.75">
      <c r="D276" s="730"/>
    </row>
    <row r="277" s="729" customFormat="1" ht="12.75">
      <c r="D277" s="730"/>
    </row>
    <row r="278" s="729" customFormat="1" ht="12.75">
      <c r="D278" s="730"/>
    </row>
    <row r="279" s="729" customFormat="1" ht="12.75">
      <c r="D279" s="730"/>
    </row>
    <row r="280" s="729" customFormat="1" ht="12.75">
      <c r="D280" s="730"/>
    </row>
    <row r="281" s="729" customFormat="1" ht="12.75">
      <c r="D281" s="730"/>
    </row>
    <row r="282" s="729" customFormat="1" ht="12.75">
      <c r="D282" s="730"/>
    </row>
    <row r="283" s="729" customFormat="1" ht="12.75">
      <c r="D283" s="730"/>
    </row>
    <row r="284" s="729" customFormat="1" ht="12.75">
      <c r="D284" s="730"/>
    </row>
    <row r="285" s="729" customFormat="1" ht="12.75">
      <c r="D285" s="730"/>
    </row>
    <row r="286" s="729" customFormat="1" ht="12.75">
      <c r="D286" s="730"/>
    </row>
    <row r="287" s="729" customFormat="1" ht="12.75">
      <c r="D287" s="730"/>
    </row>
    <row r="288" s="729" customFormat="1" ht="12.75">
      <c r="D288" s="730"/>
    </row>
    <row r="289" s="729" customFormat="1" ht="12.75">
      <c r="D289" s="730"/>
    </row>
    <row r="290" s="729" customFormat="1" ht="12.75">
      <c r="D290" s="730"/>
    </row>
    <row r="291" s="729" customFormat="1" ht="12.75">
      <c r="D291" s="730"/>
    </row>
    <row r="292" s="729" customFormat="1" ht="12.75">
      <c r="D292" s="730"/>
    </row>
    <row r="293" s="729" customFormat="1" ht="12.75">
      <c r="D293" s="730"/>
    </row>
    <row r="294" s="729" customFormat="1" ht="12.75">
      <c r="D294" s="730"/>
    </row>
    <row r="295" s="729" customFormat="1" ht="12.75">
      <c r="D295" s="730"/>
    </row>
    <row r="296" s="729" customFormat="1" ht="12.75">
      <c r="D296" s="730"/>
    </row>
    <row r="297" s="729" customFormat="1" ht="12.75">
      <c r="D297" s="730"/>
    </row>
    <row r="298" s="729" customFormat="1" ht="12.75">
      <c r="D298" s="730"/>
    </row>
    <row r="299" s="729" customFormat="1" ht="12.75">
      <c r="D299" s="730"/>
    </row>
    <row r="300" s="729" customFormat="1" ht="12.75">
      <c r="D300" s="730"/>
    </row>
    <row r="301" s="729" customFormat="1" ht="12.75">
      <c r="D301" s="730"/>
    </row>
    <row r="302" s="729" customFormat="1" ht="12.75">
      <c r="D302" s="730"/>
    </row>
    <row r="303" s="729" customFormat="1" ht="12.75">
      <c r="D303" s="730"/>
    </row>
    <row r="304" s="729" customFormat="1" ht="12.75">
      <c r="D304" s="730"/>
    </row>
    <row r="305" s="729" customFormat="1" ht="12.75">
      <c r="D305" s="730"/>
    </row>
    <row r="306" s="729" customFormat="1" ht="12.75">
      <c r="D306" s="730"/>
    </row>
    <row r="307" s="729" customFormat="1" ht="12.75">
      <c r="D307" s="730"/>
    </row>
    <row r="308" s="729" customFormat="1" ht="12.75">
      <c r="D308" s="730"/>
    </row>
    <row r="309" s="729" customFormat="1" ht="12.75">
      <c r="D309" s="730"/>
    </row>
    <row r="310" s="729" customFormat="1" ht="12.75">
      <c r="D310" s="730"/>
    </row>
    <row r="311" s="729" customFormat="1" ht="12.75">
      <c r="D311" s="730"/>
    </row>
    <row r="312" s="729" customFormat="1" ht="12.75">
      <c r="D312" s="730"/>
    </row>
    <row r="313" s="729" customFormat="1" ht="12.75">
      <c r="D313" s="730"/>
    </row>
    <row r="314" s="729" customFormat="1" ht="12.75">
      <c r="D314" s="730"/>
    </row>
    <row r="315" s="729" customFormat="1" ht="12.75">
      <c r="D315" s="730"/>
    </row>
    <row r="316" s="729" customFormat="1" ht="12.75">
      <c r="D316" s="730"/>
    </row>
    <row r="317" s="729" customFormat="1" ht="12.75">
      <c r="D317" s="730"/>
    </row>
    <row r="318" s="729" customFormat="1" ht="12.75">
      <c r="D318" s="730"/>
    </row>
    <row r="319" s="729" customFormat="1" ht="12.75">
      <c r="D319" s="730"/>
    </row>
    <row r="320" s="729" customFormat="1" ht="12.75">
      <c r="D320" s="730"/>
    </row>
    <row r="321" s="729" customFormat="1" ht="12.75">
      <c r="D321" s="730"/>
    </row>
    <row r="322" s="729" customFormat="1" ht="12.75">
      <c r="D322" s="730"/>
    </row>
    <row r="323" s="729" customFormat="1" ht="12.75">
      <c r="D323" s="730"/>
    </row>
    <row r="324" s="729" customFormat="1" ht="12.75">
      <c r="D324" s="730"/>
    </row>
    <row r="325" s="729" customFormat="1" ht="12.75">
      <c r="D325" s="730"/>
    </row>
    <row r="326" s="729" customFormat="1" ht="12.75">
      <c r="D326" s="730"/>
    </row>
    <row r="327" s="729" customFormat="1" ht="12.75">
      <c r="D327" s="730"/>
    </row>
    <row r="328" s="729" customFormat="1" ht="12.75">
      <c r="D328" s="730"/>
    </row>
    <row r="329" s="729" customFormat="1" ht="12.75">
      <c r="D329" s="730"/>
    </row>
    <row r="330" s="729" customFormat="1" ht="12.75">
      <c r="D330" s="730"/>
    </row>
    <row r="331" s="729" customFormat="1" ht="12.75">
      <c r="D331" s="730"/>
    </row>
    <row r="332" s="729" customFormat="1" ht="12.75">
      <c r="D332" s="730"/>
    </row>
    <row r="333" s="729" customFormat="1" ht="12.75">
      <c r="D333" s="730"/>
    </row>
    <row r="334" s="729" customFormat="1" ht="12.75">
      <c r="D334" s="730"/>
    </row>
    <row r="335" s="729" customFormat="1" ht="12.75">
      <c r="D335" s="730"/>
    </row>
    <row r="336" s="729" customFormat="1" ht="12.75">
      <c r="D336" s="730"/>
    </row>
    <row r="337" s="729" customFormat="1" ht="12.75">
      <c r="D337" s="730"/>
    </row>
    <row r="338" s="729" customFormat="1" ht="12.75">
      <c r="D338" s="730"/>
    </row>
    <row r="339" s="729" customFormat="1" ht="12.75">
      <c r="D339" s="730"/>
    </row>
    <row r="340" s="729" customFormat="1" ht="12.75">
      <c r="D340" s="730"/>
    </row>
    <row r="341" s="729" customFormat="1" ht="12.75">
      <c r="D341" s="730"/>
    </row>
    <row r="342" s="729" customFormat="1" ht="12.75">
      <c r="D342" s="730"/>
    </row>
    <row r="343" s="729" customFormat="1" ht="12.75">
      <c r="D343" s="730"/>
    </row>
    <row r="344" s="729" customFormat="1" ht="12.75">
      <c r="D344" s="730"/>
    </row>
    <row r="345" s="729" customFormat="1" ht="12.75">
      <c r="D345" s="730"/>
    </row>
    <row r="346" s="729" customFormat="1" ht="12.75">
      <c r="D346" s="730"/>
    </row>
    <row r="347" s="729" customFormat="1" ht="12.75">
      <c r="D347" s="730"/>
    </row>
    <row r="348" s="729" customFormat="1" ht="12.75">
      <c r="D348" s="730"/>
    </row>
    <row r="349" s="729" customFormat="1" ht="12.75">
      <c r="D349" s="730"/>
    </row>
    <row r="350" s="729" customFormat="1" ht="12.75">
      <c r="D350" s="730"/>
    </row>
    <row r="351" s="729" customFormat="1" ht="12.75">
      <c r="D351" s="730"/>
    </row>
    <row r="352" s="729" customFormat="1" ht="12.75">
      <c r="D352" s="730"/>
    </row>
    <row r="353" s="729" customFormat="1" ht="12.75">
      <c r="D353" s="730"/>
    </row>
    <row r="354" s="729" customFormat="1" ht="12.75">
      <c r="D354" s="730"/>
    </row>
    <row r="355" s="729" customFormat="1" ht="12.75">
      <c r="D355" s="730"/>
    </row>
    <row r="356" s="729" customFormat="1" ht="12.75">
      <c r="D356" s="730"/>
    </row>
    <row r="357" s="729" customFormat="1" ht="12.75">
      <c r="D357" s="730"/>
    </row>
    <row r="358" s="729" customFormat="1" ht="12.75">
      <c r="D358" s="730"/>
    </row>
    <row r="359" s="729" customFormat="1" ht="12.75">
      <c r="D359" s="730"/>
    </row>
    <row r="360" s="729" customFormat="1" ht="12.75">
      <c r="D360" s="730"/>
    </row>
    <row r="361" s="729" customFormat="1" ht="12.75">
      <c r="D361" s="730"/>
    </row>
    <row r="362" s="729" customFormat="1" ht="12.75">
      <c r="D362" s="730"/>
    </row>
    <row r="363" s="729" customFormat="1" ht="12.75">
      <c r="D363" s="730"/>
    </row>
    <row r="364" s="729" customFormat="1" ht="12.75">
      <c r="D364" s="730"/>
    </row>
    <row r="365" s="729" customFormat="1" ht="12.75">
      <c r="D365" s="730"/>
    </row>
    <row r="366" s="729" customFormat="1" ht="12.75">
      <c r="D366" s="730"/>
    </row>
    <row r="367" s="729" customFormat="1" ht="12.75">
      <c r="D367" s="730"/>
    </row>
    <row r="368" s="729" customFormat="1" ht="12.75">
      <c r="D368" s="730"/>
    </row>
    <row r="369" s="729" customFormat="1" ht="12.75">
      <c r="D369" s="730"/>
    </row>
    <row r="370" s="729" customFormat="1" ht="12.75">
      <c r="D370" s="730"/>
    </row>
    <row r="371" s="729" customFormat="1" ht="12.75">
      <c r="D371" s="730"/>
    </row>
    <row r="372" s="729" customFormat="1" ht="12.75">
      <c r="D372" s="730"/>
    </row>
    <row r="373" s="729" customFormat="1" ht="12.75">
      <c r="D373" s="730"/>
    </row>
    <row r="374" s="729" customFormat="1" ht="12.75">
      <c r="D374" s="730"/>
    </row>
    <row r="375" s="729" customFormat="1" ht="12.75">
      <c r="D375" s="730"/>
    </row>
    <row r="376" s="729" customFormat="1" ht="12.75">
      <c r="D376" s="730"/>
    </row>
    <row r="377" s="729" customFormat="1" ht="12.75">
      <c r="D377" s="730"/>
    </row>
    <row r="378" s="729" customFormat="1" ht="12.75">
      <c r="D378" s="730"/>
    </row>
    <row r="379" s="729" customFormat="1" ht="12.75">
      <c r="D379" s="730"/>
    </row>
    <row r="380" s="729" customFormat="1" ht="12.75">
      <c r="D380" s="730"/>
    </row>
    <row r="381" s="729" customFormat="1" ht="12.75">
      <c r="D381" s="730"/>
    </row>
    <row r="382" s="729" customFormat="1" ht="12.75">
      <c r="D382" s="730"/>
    </row>
    <row r="383" s="729" customFormat="1" ht="12.75">
      <c r="D383" s="730"/>
    </row>
    <row r="384" s="729" customFormat="1" ht="12.75">
      <c r="D384" s="730"/>
    </row>
    <row r="385" s="729" customFormat="1" ht="12.75">
      <c r="D385" s="730"/>
    </row>
    <row r="386" s="729" customFormat="1" ht="12.75">
      <c r="D386" s="730"/>
    </row>
    <row r="387" s="729" customFormat="1" ht="12.75">
      <c r="D387" s="730"/>
    </row>
    <row r="388" s="729" customFormat="1" ht="12.75">
      <c r="D388" s="730"/>
    </row>
    <row r="389" s="729" customFormat="1" ht="12.75">
      <c r="D389" s="730"/>
    </row>
    <row r="390" s="729" customFormat="1" ht="12.75">
      <c r="D390" s="730"/>
    </row>
    <row r="391" s="729" customFormat="1" ht="12.75">
      <c r="D391" s="730"/>
    </row>
    <row r="392" s="729" customFormat="1" ht="12.75">
      <c r="D392" s="730"/>
    </row>
    <row r="393" s="729" customFormat="1" ht="12.75">
      <c r="D393" s="730"/>
    </row>
    <row r="394" s="729" customFormat="1" ht="12.75">
      <c r="D394" s="730"/>
    </row>
    <row r="395" s="729" customFormat="1" ht="12.75">
      <c r="D395" s="730"/>
    </row>
    <row r="396" s="729" customFormat="1" ht="12.75">
      <c r="D396" s="730"/>
    </row>
    <row r="397" s="729" customFormat="1" ht="12.75">
      <c r="D397" s="730"/>
    </row>
    <row r="398" s="729" customFormat="1" ht="12.75">
      <c r="D398" s="730"/>
    </row>
    <row r="399" s="729" customFormat="1" ht="12.75">
      <c r="D399" s="730"/>
    </row>
    <row r="400" s="729" customFormat="1" ht="12.75">
      <c r="D400" s="730"/>
    </row>
    <row r="401" s="729" customFormat="1" ht="12.75">
      <c r="D401" s="730"/>
    </row>
    <row r="402" s="729" customFormat="1" ht="12.75">
      <c r="D402" s="730"/>
    </row>
    <row r="403" s="729" customFormat="1" ht="12.75">
      <c r="D403" s="730"/>
    </row>
    <row r="404" s="729" customFormat="1" ht="12.75">
      <c r="D404" s="730"/>
    </row>
    <row r="405" s="729" customFormat="1" ht="12.75">
      <c r="D405" s="730"/>
    </row>
    <row r="406" s="729" customFormat="1" ht="12.75">
      <c r="D406" s="730"/>
    </row>
    <row r="407" s="729" customFormat="1" ht="12.75">
      <c r="D407" s="730"/>
    </row>
    <row r="408" s="729" customFormat="1" ht="12.75">
      <c r="D408" s="730"/>
    </row>
    <row r="409" s="729" customFormat="1" ht="12.75">
      <c r="D409" s="730"/>
    </row>
    <row r="410" s="729" customFormat="1" ht="12.75">
      <c r="D410" s="730"/>
    </row>
    <row r="411" s="729" customFormat="1" ht="12.75">
      <c r="D411" s="730"/>
    </row>
    <row r="412" s="729" customFormat="1" ht="12.75">
      <c r="D412" s="730"/>
    </row>
    <row r="413" s="729" customFormat="1" ht="12.75">
      <c r="D413" s="730"/>
    </row>
    <row r="414" s="729" customFormat="1" ht="12.75">
      <c r="D414" s="730"/>
    </row>
    <row r="415" s="729" customFormat="1" ht="12.75">
      <c r="D415" s="730"/>
    </row>
    <row r="416" s="729" customFormat="1" ht="12.75">
      <c r="D416" s="730"/>
    </row>
    <row r="417" s="729" customFormat="1" ht="12.75">
      <c r="D417" s="730"/>
    </row>
    <row r="418" s="729" customFormat="1" ht="12.75">
      <c r="D418" s="730"/>
    </row>
    <row r="419" s="729" customFormat="1" ht="12.75">
      <c r="D419" s="730"/>
    </row>
    <row r="420" s="729" customFormat="1" ht="12.75">
      <c r="D420" s="730"/>
    </row>
    <row r="421" s="729" customFormat="1" ht="12.75">
      <c r="D421" s="730"/>
    </row>
    <row r="422" s="729" customFormat="1" ht="12.75">
      <c r="D422" s="730"/>
    </row>
    <row r="423" s="729" customFormat="1" ht="12.75">
      <c r="D423" s="730"/>
    </row>
    <row r="424" s="729" customFormat="1" ht="12.75">
      <c r="D424" s="730"/>
    </row>
    <row r="425" s="729" customFormat="1" ht="12.75">
      <c r="D425" s="730"/>
    </row>
    <row r="426" s="729" customFormat="1" ht="12.75">
      <c r="D426" s="730"/>
    </row>
    <row r="427" s="729" customFormat="1" ht="12.75">
      <c r="D427" s="730"/>
    </row>
    <row r="428" s="729" customFormat="1" ht="12.75">
      <c r="D428" s="730"/>
    </row>
    <row r="429" s="729" customFormat="1" ht="12.75">
      <c r="D429" s="730"/>
    </row>
    <row r="430" s="729" customFormat="1" ht="12.75">
      <c r="D430" s="730"/>
    </row>
    <row r="431" s="729" customFormat="1" ht="12.75">
      <c r="D431" s="730"/>
    </row>
    <row r="432" s="729" customFormat="1" ht="12.75">
      <c r="D432" s="730"/>
    </row>
    <row r="433" s="729" customFormat="1" ht="12.75">
      <c r="D433" s="730"/>
    </row>
    <row r="434" s="729" customFormat="1" ht="12.75">
      <c r="D434" s="730"/>
    </row>
    <row r="435" s="729" customFormat="1" ht="12.75">
      <c r="D435" s="730"/>
    </row>
    <row r="436" s="729" customFormat="1" ht="12.75">
      <c r="D436" s="730"/>
    </row>
    <row r="437" s="729" customFormat="1" ht="12.75">
      <c r="D437" s="730"/>
    </row>
    <row r="438" s="729" customFormat="1" ht="12.75">
      <c r="D438" s="730"/>
    </row>
    <row r="439" s="729" customFormat="1" ht="12.75">
      <c r="D439" s="730"/>
    </row>
    <row r="440" s="729" customFormat="1" ht="12.75">
      <c r="D440" s="730"/>
    </row>
    <row r="441" s="729" customFormat="1" ht="12.75">
      <c r="D441" s="730"/>
    </row>
    <row r="442" s="729" customFormat="1" ht="12.75">
      <c r="D442" s="730"/>
    </row>
    <row r="443" s="729" customFormat="1" ht="12.75">
      <c r="D443" s="730"/>
    </row>
    <row r="444" s="729" customFormat="1" ht="12.75">
      <c r="D444" s="730"/>
    </row>
    <row r="445" s="729" customFormat="1" ht="12.75">
      <c r="D445" s="730"/>
    </row>
    <row r="446" s="729" customFormat="1" ht="12.75">
      <c r="D446" s="730"/>
    </row>
    <row r="447" s="729" customFormat="1" ht="12.75">
      <c r="D447" s="730"/>
    </row>
    <row r="448" s="729" customFormat="1" ht="12.75">
      <c r="D448" s="730"/>
    </row>
    <row r="449" s="729" customFormat="1" ht="12.75">
      <c r="D449" s="730"/>
    </row>
    <row r="450" s="729" customFormat="1" ht="12.75">
      <c r="D450" s="730"/>
    </row>
    <row r="451" s="729" customFormat="1" ht="12.75">
      <c r="D451" s="730"/>
    </row>
    <row r="452" s="729" customFormat="1" ht="12.75">
      <c r="D452" s="730"/>
    </row>
    <row r="453" s="729" customFormat="1" ht="12.75">
      <c r="D453" s="730"/>
    </row>
    <row r="454" s="729" customFormat="1" ht="12.75">
      <c r="D454" s="730"/>
    </row>
    <row r="455" s="729" customFormat="1" ht="12.75">
      <c r="D455" s="730"/>
    </row>
    <row r="456" s="729" customFormat="1" ht="12.75">
      <c r="D456" s="730"/>
    </row>
    <row r="457" s="729" customFormat="1" ht="12.75">
      <c r="D457" s="730"/>
    </row>
    <row r="458" s="729" customFormat="1" ht="12.75">
      <c r="D458" s="730"/>
    </row>
    <row r="459" s="729" customFormat="1" ht="12.75">
      <c r="D459" s="730"/>
    </row>
    <row r="460" s="729" customFormat="1" ht="12.75">
      <c r="D460" s="730"/>
    </row>
    <row r="461" s="729" customFormat="1" ht="12.75">
      <c r="D461" s="730"/>
    </row>
    <row r="462" s="729" customFormat="1" ht="12.75">
      <c r="D462" s="730"/>
    </row>
    <row r="463" s="729" customFormat="1" ht="12.75">
      <c r="D463" s="730"/>
    </row>
    <row r="464" s="729" customFormat="1" ht="12.75">
      <c r="D464" s="730"/>
    </row>
    <row r="465" s="729" customFormat="1" ht="12.75">
      <c r="D465" s="730"/>
    </row>
    <row r="466" s="729" customFormat="1" ht="12.75">
      <c r="D466" s="730"/>
    </row>
    <row r="467" s="729" customFormat="1" ht="12.75">
      <c r="D467" s="730"/>
    </row>
    <row r="468" s="729" customFormat="1" ht="12.75">
      <c r="D468" s="730"/>
    </row>
    <row r="469" s="729" customFormat="1" ht="12.75">
      <c r="D469" s="730"/>
    </row>
    <row r="470" s="729" customFormat="1" ht="12.75">
      <c r="D470" s="730"/>
    </row>
    <row r="471" s="729" customFormat="1" ht="12.75">
      <c r="D471" s="730"/>
    </row>
    <row r="472" s="729" customFormat="1" ht="12.75">
      <c r="D472" s="730"/>
    </row>
    <row r="473" s="729" customFormat="1" ht="12.75">
      <c r="D473" s="730"/>
    </row>
    <row r="474" s="729" customFormat="1" ht="12.75">
      <c r="D474" s="730"/>
    </row>
    <row r="475" s="729" customFormat="1" ht="12.75">
      <c r="D475" s="730"/>
    </row>
    <row r="476" s="729" customFormat="1" ht="12.75">
      <c r="D476" s="730"/>
    </row>
    <row r="477" s="729" customFormat="1" ht="12.75">
      <c r="D477" s="730"/>
    </row>
    <row r="478" s="729" customFormat="1" ht="12.75">
      <c r="D478" s="730"/>
    </row>
    <row r="479" s="729" customFormat="1" ht="12.75">
      <c r="D479" s="730"/>
    </row>
    <row r="480" s="729" customFormat="1" ht="12.75">
      <c r="D480" s="730"/>
    </row>
    <row r="481" s="729" customFormat="1" ht="12.75">
      <c r="D481" s="730"/>
    </row>
    <row r="482" s="729" customFormat="1" ht="12.75">
      <c r="D482" s="730"/>
    </row>
    <row r="483" s="729" customFormat="1" ht="12.75">
      <c r="D483" s="730"/>
    </row>
    <row r="484" s="729" customFormat="1" ht="12.75">
      <c r="D484" s="730"/>
    </row>
    <row r="485" s="729" customFormat="1" ht="12.75">
      <c r="D485" s="730"/>
    </row>
    <row r="486" s="729" customFormat="1" ht="12.75">
      <c r="D486" s="730"/>
    </row>
    <row r="487" s="729" customFormat="1" ht="12.75">
      <c r="D487" s="730"/>
    </row>
    <row r="488" s="729" customFormat="1" ht="12.75">
      <c r="D488" s="730"/>
    </row>
    <row r="489" s="729" customFormat="1" ht="12.75">
      <c r="D489" s="730"/>
    </row>
    <row r="490" s="729" customFormat="1" ht="12.75">
      <c r="D490" s="730"/>
    </row>
    <row r="491" s="729" customFormat="1" ht="12.75">
      <c r="D491" s="730"/>
    </row>
    <row r="492" s="729" customFormat="1" ht="12.75">
      <c r="D492" s="730"/>
    </row>
    <row r="493" s="729" customFormat="1" ht="12.75">
      <c r="D493" s="730"/>
    </row>
    <row r="494" s="729" customFormat="1" ht="12.75">
      <c r="D494" s="730"/>
    </row>
    <row r="495" s="729" customFormat="1" ht="12.75">
      <c r="D495" s="730"/>
    </row>
    <row r="496" s="729" customFormat="1" ht="12.75">
      <c r="D496" s="730"/>
    </row>
    <row r="497" s="729" customFormat="1" ht="12.75">
      <c r="D497" s="730"/>
    </row>
    <row r="498" s="729" customFormat="1" ht="12.75">
      <c r="D498" s="730"/>
    </row>
    <row r="499" s="729" customFormat="1" ht="12.75">
      <c r="D499" s="730"/>
    </row>
    <row r="500" s="729" customFormat="1" ht="12.75">
      <c r="D500" s="730"/>
    </row>
    <row r="501" s="729" customFormat="1" ht="12.75">
      <c r="D501" s="730"/>
    </row>
    <row r="502" s="729" customFormat="1" ht="12.75">
      <c r="D502" s="730"/>
    </row>
    <row r="503" s="729" customFormat="1" ht="12.75">
      <c r="D503" s="730"/>
    </row>
    <row r="504" s="729" customFormat="1" ht="12.75">
      <c r="D504" s="730"/>
    </row>
    <row r="505" s="729" customFormat="1" ht="12.75">
      <c r="D505" s="730"/>
    </row>
    <row r="506" s="729" customFormat="1" ht="12.75">
      <c r="D506" s="730"/>
    </row>
    <row r="507" s="729" customFormat="1" ht="12.75">
      <c r="D507" s="730"/>
    </row>
    <row r="508" s="729" customFormat="1" ht="12.75">
      <c r="D508" s="730"/>
    </row>
    <row r="509" s="729" customFormat="1" ht="12.75">
      <c r="D509" s="730"/>
    </row>
    <row r="510" s="729" customFormat="1" ht="12.75">
      <c r="D510" s="730"/>
    </row>
    <row r="511" s="729" customFormat="1" ht="12.75">
      <c r="D511" s="730"/>
    </row>
    <row r="512" s="729" customFormat="1" ht="12.75">
      <c r="D512" s="730"/>
    </row>
    <row r="513" s="729" customFormat="1" ht="12.75">
      <c r="D513" s="730"/>
    </row>
    <row r="514" s="729" customFormat="1" ht="12.75">
      <c r="D514" s="730"/>
    </row>
    <row r="515" s="729" customFormat="1" ht="12.75">
      <c r="D515" s="730"/>
    </row>
    <row r="516" s="729" customFormat="1" ht="12.75">
      <c r="D516" s="730"/>
    </row>
    <row r="517" s="729" customFormat="1" ht="12.75">
      <c r="D517" s="730"/>
    </row>
    <row r="518" s="729" customFormat="1" ht="12.75">
      <c r="D518" s="730"/>
    </row>
    <row r="519" s="729" customFormat="1" ht="12.75">
      <c r="D519" s="730"/>
    </row>
    <row r="520" s="729" customFormat="1" ht="12.75">
      <c r="D520" s="730"/>
    </row>
    <row r="521" s="729" customFormat="1" ht="12.75">
      <c r="D521" s="730"/>
    </row>
    <row r="522" s="729" customFormat="1" ht="12.75">
      <c r="D522" s="730"/>
    </row>
    <row r="523" s="729" customFormat="1" ht="12.75">
      <c r="D523" s="730"/>
    </row>
    <row r="524" s="729" customFormat="1" ht="12.75">
      <c r="D524" s="730"/>
    </row>
    <row r="525" s="729" customFormat="1" ht="12.75">
      <c r="D525" s="730"/>
    </row>
    <row r="526" s="729" customFormat="1" ht="12.75">
      <c r="D526" s="730"/>
    </row>
    <row r="527" s="729" customFormat="1" ht="12.75">
      <c r="D527" s="730"/>
    </row>
    <row r="528" s="729" customFormat="1" ht="12.75">
      <c r="D528" s="730"/>
    </row>
    <row r="529" s="729" customFormat="1" ht="12.75">
      <c r="D529" s="730"/>
    </row>
    <row r="530" s="729" customFormat="1" ht="12.75">
      <c r="D530" s="730"/>
    </row>
    <row r="531" s="729" customFormat="1" ht="12.75">
      <c r="D531" s="730"/>
    </row>
    <row r="532" s="729" customFormat="1" ht="12.75">
      <c r="D532" s="730"/>
    </row>
    <row r="533" s="729" customFormat="1" ht="12.75">
      <c r="D533" s="730"/>
    </row>
    <row r="534" s="729" customFormat="1" ht="12.75">
      <c r="D534" s="730"/>
    </row>
    <row r="535" s="729" customFormat="1" ht="12.75">
      <c r="D535" s="730"/>
    </row>
    <row r="536" s="729" customFormat="1" ht="12.75">
      <c r="D536" s="730"/>
    </row>
    <row r="537" s="729" customFormat="1" ht="12.75">
      <c r="D537" s="730"/>
    </row>
    <row r="538" s="729" customFormat="1" ht="12.75">
      <c r="D538" s="730"/>
    </row>
    <row r="539" s="729" customFormat="1" ht="12.75">
      <c r="D539" s="730"/>
    </row>
    <row r="540" s="729" customFormat="1" ht="12.75">
      <c r="D540" s="730"/>
    </row>
    <row r="541" s="729" customFormat="1" ht="12.75">
      <c r="D541" s="730"/>
    </row>
    <row r="542" s="729" customFormat="1" ht="12.75">
      <c r="D542" s="730"/>
    </row>
    <row r="543" s="729" customFormat="1" ht="12.75">
      <c r="D543" s="730"/>
    </row>
    <row r="544" s="729" customFormat="1" ht="12.75">
      <c r="D544" s="730"/>
    </row>
    <row r="545" s="729" customFormat="1" ht="12.75">
      <c r="D545" s="730"/>
    </row>
    <row r="546" s="729" customFormat="1" ht="12.75">
      <c r="D546" s="730"/>
    </row>
    <row r="547" s="729" customFormat="1" ht="12.75">
      <c r="D547" s="730"/>
    </row>
    <row r="548" s="729" customFormat="1" ht="12.75">
      <c r="D548" s="730"/>
    </row>
    <row r="549" s="729" customFormat="1" ht="12.75">
      <c r="D549" s="730"/>
    </row>
    <row r="550" s="729" customFormat="1" ht="12.75">
      <c r="D550" s="730"/>
    </row>
    <row r="551" s="729" customFormat="1" ht="12.75">
      <c r="D551" s="730"/>
    </row>
    <row r="552" s="729" customFormat="1" ht="12.75">
      <c r="D552" s="730"/>
    </row>
    <row r="553" s="729" customFormat="1" ht="12.75">
      <c r="D553" s="730"/>
    </row>
    <row r="554" s="729" customFormat="1" ht="12.75">
      <c r="D554" s="730"/>
    </row>
    <row r="555" s="729" customFormat="1" ht="12.75">
      <c r="D555" s="730"/>
    </row>
    <row r="556" s="729" customFormat="1" ht="12.75">
      <c r="D556" s="730"/>
    </row>
    <row r="557" s="729" customFormat="1" ht="12.75">
      <c r="D557" s="730"/>
    </row>
    <row r="558" s="729" customFormat="1" ht="12.75">
      <c r="D558" s="730"/>
    </row>
    <row r="559" s="729" customFormat="1" ht="12.75">
      <c r="D559" s="730"/>
    </row>
    <row r="560" s="729" customFormat="1" ht="12.75">
      <c r="D560" s="730"/>
    </row>
    <row r="561" s="729" customFormat="1" ht="12.75">
      <c r="D561" s="730"/>
    </row>
    <row r="562" s="729" customFormat="1" ht="12.75">
      <c r="D562" s="730"/>
    </row>
    <row r="563" s="729" customFormat="1" ht="12.75">
      <c r="D563" s="730"/>
    </row>
    <row r="564" s="729" customFormat="1" ht="12.75">
      <c r="D564" s="730"/>
    </row>
    <row r="565" s="729" customFormat="1" ht="12.75">
      <c r="D565" s="730"/>
    </row>
    <row r="566" s="729" customFormat="1" ht="12.75">
      <c r="D566" s="730"/>
    </row>
    <row r="567" s="729" customFormat="1" ht="12.75">
      <c r="D567" s="730"/>
    </row>
    <row r="568" s="729" customFormat="1" ht="12.75">
      <c r="D568" s="730"/>
    </row>
    <row r="569" s="729" customFormat="1" ht="12.75">
      <c r="D569" s="730"/>
    </row>
    <row r="570" s="729" customFormat="1" ht="12.75">
      <c r="D570" s="730"/>
    </row>
    <row r="571" s="729" customFormat="1" ht="12.75">
      <c r="D571" s="730"/>
    </row>
    <row r="572" s="729" customFormat="1" ht="12.75">
      <c r="D572" s="730"/>
    </row>
    <row r="573" s="729" customFormat="1" ht="12.75">
      <c r="D573" s="730"/>
    </row>
    <row r="574" s="729" customFormat="1" ht="12.75">
      <c r="D574" s="730"/>
    </row>
    <row r="575" s="729" customFormat="1" ht="12.75">
      <c r="D575" s="730"/>
    </row>
    <row r="576" s="729" customFormat="1" ht="12.75">
      <c r="D576" s="730"/>
    </row>
    <row r="577" s="729" customFormat="1" ht="12.75">
      <c r="D577" s="730"/>
    </row>
    <row r="578" s="729" customFormat="1" ht="12.75">
      <c r="D578" s="730"/>
    </row>
    <row r="579" s="729" customFormat="1" ht="12.75">
      <c r="D579" s="730"/>
    </row>
    <row r="580" s="729" customFormat="1" ht="12.75">
      <c r="D580" s="730"/>
    </row>
    <row r="581" s="729" customFormat="1" ht="12.75">
      <c r="D581" s="730"/>
    </row>
    <row r="582" s="729" customFormat="1" ht="12.75">
      <c r="D582" s="730"/>
    </row>
    <row r="583" s="729" customFormat="1" ht="12.75">
      <c r="D583" s="730"/>
    </row>
    <row r="584" s="729" customFormat="1" ht="12.75">
      <c r="D584" s="730"/>
    </row>
    <row r="585" s="729" customFormat="1" ht="12.75">
      <c r="D585" s="730"/>
    </row>
    <row r="586" s="729" customFormat="1" ht="12.75">
      <c r="D586" s="730"/>
    </row>
    <row r="587" s="729" customFormat="1" ht="12.75">
      <c r="D587" s="730"/>
    </row>
    <row r="588" s="729" customFormat="1" ht="12.75">
      <c r="D588" s="730"/>
    </row>
    <row r="589" s="729" customFormat="1" ht="12.75">
      <c r="D589" s="730"/>
    </row>
    <row r="590" s="729" customFormat="1" ht="12.75">
      <c r="D590" s="730"/>
    </row>
    <row r="591" s="729" customFormat="1" ht="12.75">
      <c r="D591" s="730"/>
    </row>
    <row r="592" s="729" customFormat="1" ht="12.75">
      <c r="D592" s="730"/>
    </row>
    <row r="593" s="729" customFormat="1" ht="12.75">
      <c r="D593" s="730"/>
    </row>
    <row r="594" s="729" customFormat="1" ht="12.75">
      <c r="D594" s="730"/>
    </row>
    <row r="595" s="729" customFormat="1" ht="12.75">
      <c r="D595" s="730"/>
    </row>
    <row r="596" s="729" customFormat="1" ht="12.75">
      <c r="D596" s="730"/>
    </row>
    <row r="597" s="729" customFormat="1" ht="12.75">
      <c r="D597" s="730"/>
    </row>
    <row r="598" s="729" customFormat="1" ht="12.75">
      <c r="D598" s="730"/>
    </row>
    <row r="599" s="729" customFormat="1" ht="12.75">
      <c r="D599" s="730"/>
    </row>
    <row r="600" s="729" customFormat="1" ht="12.75">
      <c r="D600" s="730"/>
    </row>
    <row r="601" s="729" customFormat="1" ht="12.75">
      <c r="D601" s="730"/>
    </row>
    <row r="602" s="729" customFormat="1" ht="12.75">
      <c r="D602" s="730"/>
    </row>
    <row r="603" s="729" customFormat="1" ht="12.75">
      <c r="D603" s="730"/>
    </row>
    <row r="604" s="729" customFormat="1" ht="12.75">
      <c r="D604" s="730"/>
    </row>
    <row r="605" s="729" customFormat="1" ht="12.75">
      <c r="D605" s="730"/>
    </row>
    <row r="606" s="729" customFormat="1" ht="12.75">
      <c r="D606" s="730"/>
    </row>
    <row r="607" s="729" customFormat="1" ht="12.75">
      <c r="D607" s="730"/>
    </row>
    <row r="608" s="729" customFormat="1" ht="12.75">
      <c r="D608" s="730"/>
    </row>
    <row r="609" s="729" customFormat="1" ht="12.75">
      <c r="D609" s="730"/>
    </row>
    <row r="610" s="729" customFormat="1" ht="12.75">
      <c r="D610" s="730"/>
    </row>
    <row r="611" s="729" customFormat="1" ht="12.75">
      <c r="D611" s="730"/>
    </row>
    <row r="612" s="729" customFormat="1" ht="12.75">
      <c r="D612" s="730"/>
    </row>
    <row r="613" s="729" customFormat="1" ht="12.75">
      <c r="D613" s="730"/>
    </row>
    <row r="614" s="729" customFormat="1" ht="12.75">
      <c r="D614" s="730"/>
    </row>
    <row r="615" s="729" customFormat="1" ht="12.75">
      <c r="D615" s="730"/>
    </row>
    <row r="616" s="729" customFormat="1" ht="12.75">
      <c r="D616" s="730"/>
    </row>
    <row r="617" s="729" customFormat="1" ht="12.75">
      <c r="D617" s="730"/>
    </row>
    <row r="618" s="729" customFormat="1" ht="12.75">
      <c r="D618" s="730"/>
    </row>
    <row r="619" s="729" customFormat="1" ht="12.75">
      <c r="D619" s="730"/>
    </row>
    <row r="620" s="729" customFormat="1" ht="12.75">
      <c r="D620" s="730"/>
    </row>
    <row r="621" s="729" customFormat="1" ht="12.75">
      <c r="D621" s="730"/>
    </row>
    <row r="622" s="729" customFormat="1" ht="12.75">
      <c r="D622" s="730"/>
    </row>
    <row r="623" s="729" customFormat="1" ht="12.75">
      <c r="D623" s="730"/>
    </row>
    <row r="624" s="729" customFormat="1" ht="12.75">
      <c r="D624" s="730"/>
    </row>
    <row r="625" s="729" customFormat="1" ht="12.75">
      <c r="D625" s="730"/>
    </row>
    <row r="626" s="729" customFormat="1" ht="12.75">
      <c r="D626" s="730"/>
    </row>
    <row r="627" s="729" customFormat="1" ht="12.75">
      <c r="D627" s="730"/>
    </row>
    <row r="628" s="729" customFormat="1" ht="12.75">
      <c r="D628" s="730"/>
    </row>
    <row r="629" s="729" customFormat="1" ht="12.75">
      <c r="D629" s="730"/>
    </row>
    <row r="630" s="729" customFormat="1" ht="12.75">
      <c r="D630" s="730"/>
    </row>
    <row r="631" s="729" customFormat="1" ht="12.75">
      <c r="D631" s="730"/>
    </row>
    <row r="632" s="729" customFormat="1" ht="12.75">
      <c r="D632" s="730"/>
    </row>
    <row r="633" s="729" customFormat="1" ht="12.75">
      <c r="D633" s="730"/>
    </row>
    <row r="634" s="729" customFormat="1" ht="12.75">
      <c r="D634" s="730"/>
    </row>
    <row r="635" s="729" customFormat="1" ht="12.75">
      <c r="D635" s="730"/>
    </row>
    <row r="636" s="729" customFormat="1" ht="12.75">
      <c r="D636" s="730"/>
    </row>
    <row r="637" s="729" customFormat="1" ht="12.75">
      <c r="D637" s="730"/>
    </row>
    <row r="638" s="729" customFormat="1" ht="12.75">
      <c r="D638" s="730"/>
    </row>
    <row r="639" s="729" customFormat="1" ht="12.75">
      <c r="D639" s="730"/>
    </row>
    <row r="640" s="729" customFormat="1" ht="12.75">
      <c r="D640" s="730"/>
    </row>
    <row r="641" s="729" customFormat="1" ht="12.75">
      <c r="D641" s="730"/>
    </row>
    <row r="642" s="729" customFormat="1" ht="12.75">
      <c r="D642" s="730"/>
    </row>
    <row r="643" s="729" customFormat="1" ht="12.75">
      <c r="D643" s="730"/>
    </row>
    <row r="644" s="729" customFormat="1" ht="12.75">
      <c r="D644" s="730"/>
    </row>
    <row r="645" s="729" customFormat="1" ht="12.75">
      <c r="D645" s="730"/>
    </row>
    <row r="646" s="729" customFormat="1" ht="12.75">
      <c r="D646" s="730"/>
    </row>
    <row r="647" s="729" customFormat="1" ht="12.75">
      <c r="D647" s="730"/>
    </row>
    <row r="648" s="729" customFormat="1" ht="12.75">
      <c r="D648" s="730"/>
    </row>
    <row r="649" s="729" customFormat="1" ht="12.75">
      <c r="D649" s="730"/>
    </row>
    <row r="650" s="729" customFormat="1" ht="12.75">
      <c r="D650" s="730"/>
    </row>
    <row r="651" s="729" customFormat="1" ht="12.75">
      <c r="D651" s="730"/>
    </row>
    <row r="652" s="729" customFormat="1" ht="12.75">
      <c r="D652" s="730"/>
    </row>
    <row r="653" s="729" customFormat="1" ht="12.75">
      <c r="D653" s="730"/>
    </row>
    <row r="654" s="729" customFormat="1" ht="12.75">
      <c r="D654" s="730"/>
    </row>
    <row r="655" s="729" customFormat="1" ht="12.75">
      <c r="D655" s="730"/>
    </row>
    <row r="656" s="729" customFormat="1" ht="12.75">
      <c r="D656" s="730"/>
    </row>
    <row r="657" s="729" customFormat="1" ht="12.75">
      <c r="D657" s="730"/>
    </row>
    <row r="658" s="729" customFormat="1" ht="12.75">
      <c r="D658" s="730"/>
    </row>
    <row r="659" s="729" customFormat="1" ht="12.75">
      <c r="D659" s="730"/>
    </row>
    <row r="660" s="729" customFormat="1" ht="12.75">
      <c r="D660" s="730"/>
    </row>
    <row r="661" s="729" customFormat="1" ht="12.75">
      <c r="D661" s="730"/>
    </row>
    <row r="662" s="729" customFormat="1" ht="12.75">
      <c r="D662" s="730"/>
    </row>
    <row r="663" s="729" customFormat="1" ht="12.75">
      <c r="D663" s="730"/>
    </row>
    <row r="664" s="729" customFormat="1" ht="12.75">
      <c r="D664" s="730"/>
    </row>
    <row r="665" s="729" customFormat="1" ht="12.75">
      <c r="D665" s="730"/>
    </row>
    <row r="666" s="729" customFormat="1" ht="12.75">
      <c r="D666" s="730"/>
    </row>
    <row r="667" s="729" customFormat="1" ht="12.75">
      <c r="D667" s="730"/>
    </row>
    <row r="668" s="729" customFormat="1" ht="12.75">
      <c r="D668" s="730"/>
    </row>
    <row r="669" s="729" customFormat="1" ht="12.75">
      <c r="D669" s="730"/>
    </row>
    <row r="670" s="729" customFormat="1" ht="12.75">
      <c r="D670" s="730"/>
    </row>
    <row r="671" s="729" customFormat="1" ht="12.75">
      <c r="D671" s="730"/>
    </row>
    <row r="672" s="729" customFormat="1" ht="12.75">
      <c r="D672" s="730"/>
    </row>
    <row r="673" s="729" customFormat="1" ht="12.75">
      <c r="D673" s="730"/>
    </row>
    <row r="674" s="729" customFormat="1" ht="12.75">
      <c r="D674" s="730"/>
    </row>
    <row r="675" s="729" customFormat="1" ht="12.75">
      <c r="D675" s="730"/>
    </row>
    <row r="676" s="729" customFormat="1" ht="12.75">
      <c r="D676" s="730"/>
    </row>
    <row r="677" s="729" customFormat="1" ht="12.75">
      <c r="D677" s="730"/>
    </row>
    <row r="678" s="729" customFormat="1" ht="12.75">
      <c r="D678" s="730"/>
    </row>
    <row r="679" s="729" customFormat="1" ht="12.75">
      <c r="D679" s="730"/>
    </row>
    <row r="680" s="729" customFormat="1" ht="12.75">
      <c r="D680" s="730"/>
    </row>
    <row r="681" s="729" customFormat="1" ht="12.75">
      <c r="D681" s="730"/>
    </row>
    <row r="682" s="729" customFormat="1" ht="12.75">
      <c r="D682" s="730"/>
    </row>
    <row r="683" s="729" customFormat="1" ht="12.75">
      <c r="D683" s="730"/>
    </row>
    <row r="684" s="729" customFormat="1" ht="12.75">
      <c r="D684" s="730"/>
    </row>
    <row r="685" s="729" customFormat="1" ht="12.75">
      <c r="D685" s="730"/>
    </row>
    <row r="686" s="729" customFormat="1" ht="12.75">
      <c r="D686" s="730"/>
    </row>
    <row r="687" s="729" customFormat="1" ht="12.75">
      <c r="D687" s="730"/>
    </row>
    <row r="688" s="729" customFormat="1" ht="12.75">
      <c r="D688" s="730"/>
    </row>
    <row r="689" s="729" customFormat="1" ht="12.75">
      <c r="D689" s="730"/>
    </row>
    <row r="690" s="729" customFormat="1" ht="12.75">
      <c r="D690" s="730"/>
    </row>
    <row r="691" s="729" customFormat="1" ht="12.75">
      <c r="D691" s="730"/>
    </row>
    <row r="692" s="729" customFormat="1" ht="12.75">
      <c r="D692" s="730"/>
    </row>
    <row r="693" s="729" customFormat="1" ht="12.75">
      <c r="D693" s="730"/>
    </row>
    <row r="694" s="729" customFormat="1" ht="12.75">
      <c r="D694" s="730"/>
    </row>
    <row r="695" s="729" customFormat="1" ht="12.75">
      <c r="D695" s="730"/>
    </row>
    <row r="696" s="729" customFormat="1" ht="12.75">
      <c r="D696" s="730"/>
    </row>
    <row r="697" s="729" customFormat="1" ht="12.75">
      <c r="D697" s="730"/>
    </row>
    <row r="698" s="729" customFormat="1" ht="12.75">
      <c r="D698" s="730"/>
    </row>
    <row r="699" s="729" customFormat="1" ht="12.75">
      <c r="D699" s="730"/>
    </row>
    <row r="700" s="729" customFormat="1" ht="12.75">
      <c r="D700" s="730"/>
    </row>
    <row r="701" s="729" customFormat="1" ht="12.75">
      <c r="D701" s="730"/>
    </row>
    <row r="702" s="729" customFormat="1" ht="12.75">
      <c r="D702" s="730"/>
    </row>
    <row r="703" s="729" customFormat="1" ht="12.75">
      <c r="D703" s="730"/>
    </row>
    <row r="704" s="729" customFormat="1" ht="12.75">
      <c r="D704" s="730"/>
    </row>
    <row r="705" s="729" customFormat="1" ht="12.75">
      <c r="D705" s="730"/>
    </row>
    <row r="706" s="729" customFormat="1" ht="12.75">
      <c r="D706" s="730"/>
    </row>
    <row r="707" s="729" customFormat="1" ht="12.75">
      <c r="D707" s="730"/>
    </row>
    <row r="708" s="729" customFormat="1" ht="12.75">
      <c r="D708" s="730"/>
    </row>
    <row r="709" s="729" customFormat="1" ht="12.75">
      <c r="D709" s="730"/>
    </row>
    <row r="710" s="729" customFormat="1" ht="12.75">
      <c r="D710" s="730"/>
    </row>
    <row r="711" s="729" customFormat="1" ht="12.75">
      <c r="D711" s="730"/>
    </row>
    <row r="712" s="729" customFormat="1" ht="12.75">
      <c r="D712" s="730"/>
    </row>
    <row r="713" s="729" customFormat="1" ht="12.75">
      <c r="D713" s="730"/>
    </row>
    <row r="714" s="729" customFormat="1" ht="12.75">
      <c r="D714" s="730"/>
    </row>
    <row r="715" s="729" customFormat="1" ht="12.75">
      <c r="D715" s="730"/>
    </row>
    <row r="716" s="729" customFormat="1" ht="12.75">
      <c r="D716" s="730"/>
    </row>
    <row r="717" s="729" customFormat="1" ht="12.75">
      <c r="D717" s="730"/>
    </row>
    <row r="718" s="729" customFormat="1" ht="12.75">
      <c r="D718" s="730"/>
    </row>
    <row r="719" s="729" customFormat="1" ht="12.75">
      <c r="D719" s="730"/>
    </row>
    <row r="720" s="729" customFormat="1" ht="12.75">
      <c r="D720" s="730"/>
    </row>
    <row r="721" s="729" customFormat="1" ht="12.75">
      <c r="D721" s="730"/>
    </row>
    <row r="722" s="729" customFormat="1" ht="12.75">
      <c r="D722" s="730"/>
    </row>
    <row r="723" s="729" customFormat="1" ht="12.75">
      <c r="D723" s="730"/>
    </row>
    <row r="724" s="729" customFormat="1" ht="12.75">
      <c r="D724" s="730"/>
    </row>
    <row r="725" s="729" customFormat="1" ht="12.75">
      <c r="D725" s="730"/>
    </row>
    <row r="726" s="729" customFormat="1" ht="12.75">
      <c r="D726" s="730"/>
    </row>
    <row r="727" s="729" customFormat="1" ht="12.75">
      <c r="D727" s="730"/>
    </row>
    <row r="728" s="729" customFormat="1" ht="12.75">
      <c r="D728" s="730"/>
    </row>
    <row r="729" s="729" customFormat="1" ht="12.75">
      <c r="D729" s="730"/>
    </row>
    <row r="730" s="729" customFormat="1" ht="12.75">
      <c r="D730" s="730"/>
    </row>
    <row r="731" s="729" customFormat="1" ht="12.75">
      <c r="D731" s="730"/>
    </row>
    <row r="732" s="729" customFormat="1" ht="12.75">
      <c r="D732" s="730"/>
    </row>
    <row r="733" s="729" customFormat="1" ht="12.75">
      <c r="D733" s="730"/>
    </row>
    <row r="734" s="729" customFormat="1" ht="12.75">
      <c r="D734" s="730"/>
    </row>
    <row r="735" s="729" customFormat="1" ht="12.75">
      <c r="D735" s="730"/>
    </row>
    <row r="736" s="729" customFormat="1" ht="12.75">
      <c r="D736" s="730"/>
    </row>
    <row r="737" s="729" customFormat="1" ht="12.75">
      <c r="D737" s="730"/>
    </row>
    <row r="738" s="729" customFormat="1" ht="12.75">
      <c r="D738" s="730"/>
    </row>
    <row r="739" s="729" customFormat="1" ht="12.75">
      <c r="D739" s="730"/>
    </row>
    <row r="740" s="729" customFormat="1" ht="12.75">
      <c r="D740" s="730"/>
    </row>
    <row r="741" s="729" customFormat="1" ht="12.75">
      <c r="D741" s="730"/>
    </row>
    <row r="742" s="729" customFormat="1" ht="12.75">
      <c r="D742" s="730"/>
    </row>
    <row r="743" s="729" customFormat="1" ht="12.75">
      <c r="D743" s="730"/>
    </row>
    <row r="744" s="729" customFormat="1" ht="12.75">
      <c r="D744" s="730"/>
    </row>
    <row r="745" s="729" customFormat="1" ht="12.75">
      <c r="D745" s="730"/>
    </row>
    <row r="746" s="729" customFormat="1" ht="12.75">
      <c r="D746" s="730"/>
    </row>
    <row r="747" s="729" customFormat="1" ht="12.75">
      <c r="D747" s="730"/>
    </row>
    <row r="748" s="729" customFormat="1" ht="12.75">
      <c r="D748" s="730"/>
    </row>
    <row r="749" s="729" customFormat="1" ht="12.75">
      <c r="D749" s="730"/>
    </row>
    <row r="750" s="729" customFormat="1" ht="12.75">
      <c r="D750" s="730"/>
    </row>
    <row r="751" s="729" customFormat="1" ht="12.75">
      <c r="D751" s="730"/>
    </row>
    <row r="752" s="729" customFormat="1" ht="12.75">
      <c r="D752" s="730"/>
    </row>
    <row r="753" s="729" customFormat="1" ht="12.75">
      <c r="D753" s="730"/>
    </row>
    <row r="754" s="729" customFormat="1" ht="12.75">
      <c r="D754" s="730"/>
    </row>
    <row r="755" s="729" customFormat="1" ht="12.75">
      <c r="D755" s="730"/>
    </row>
    <row r="756" s="729" customFormat="1" ht="12.75">
      <c r="D756" s="730"/>
    </row>
    <row r="757" s="729" customFormat="1" ht="12.75">
      <c r="D757" s="730"/>
    </row>
    <row r="758" s="729" customFormat="1" ht="12.75">
      <c r="D758" s="730"/>
    </row>
    <row r="759" s="729" customFormat="1" ht="12.75">
      <c r="D759" s="730"/>
    </row>
    <row r="760" s="729" customFormat="1" ht="12.75">
      <c r="D760" s="730"/>
    </row>
    <row r="761" s="729" customFormat="1" ht="12.75">
      <c r="D761" s="730"/>
    </row>
    <row r="762" s="729" customFormat="1" ht="12.75">
      <c r="D762" s="730"/>
    </row>
    <row r="763" s="729" customFormat="1" ht="12.75">
      <c r="D763" s="730"/>
    </row>
    <row r="764" s="729" customFormat="1" ht="12.75">
      <c r="D764" s="730"/>
    </row>
    <row r="765" s="729" customFormat="1" ht="12.75">
      <c r="D765" s="730"/>
    </row>
    <row r="766" s="729" customFormat="1" ht="12.75">
      <c r="D766" s="730"/>
    </row>
    <row r="767" s="729" customFormat="1" ht="12.75">
      <c r="D767" s="730"/>
    </row>
    <row r="768" s="729" customFormat="1" ht="12.75">
      <c r="D768" s="730"/>
    </row>
    <row r="769" s="729" customFormat="1" ht="12.75">
      <c r="D769" s="730"/>
    </row>
    <row r="770" s="729" customFormat="1" ht="12.75">
      <c r="D770" s="730"/>
    </row>
    <row r="771" s="729" customFormat="1" ht="12.75">
      <c r="D771" s="730"/>
    </row>
    <row r="772" s="729" customFormat="1" ht="12.75">
      <c r="D772" s="730"/>
    </row>
    <row r="773" s="729" customFormat="1" ht="12.75">
      <c r="D773" s="730"/>
    </row>
    <row r="774" s="729" customFormat="1" ht="12.75">
      <c r="D774" s="730"/>
    </row>
    <row r="775" s="729" customFormat="1" ht="12.75">
      <c r="D775" s="730"/>
    </row>
    <row r="776" s="729" customFormat="1" ht="12.75">
      <c r="D776" s="730"/>
    </row>
    <row r="777" s="729" customFormat="1" ht="12.75">
      <c r="D777" s="730"/>
    </row>
    <row r="778" s="729" customFormat="1" ht="12.75">
      <c r="D778" s="730"/>
    </row>
    <row r="779" s="729" customFormat="1" ht="12.75">
      <c r="D779" s="730"/>
    </row>
    <row r="780" s="729" customFormat="1" ht="12.75">
      <c r="D780" s="730"/>
    </row>
    <row r="781" s="729" customFormat="1" ht="12.75">
      <c r="D781" s="730"/>
    </row>
    <row r="782" s="729" customFormat="1" ht="12.75">
      <c r="D782" s="730"/>
    </row>
    <row r="783" s="729" customFormat="1" ht="12.75">
      <c r="D783" s="730"/>
    </row>
    <row r="784" s="729" customFormat="1" ht="12.75">
      <c r="D784" s="730"/>
    </row>
    <row r="785" s="729" customFormat="1" ht="12.75">
      <c r="D785" s="730"/>
    </row>
    <row r="786" s="729" customFormat="1" ht="12.75">
      <c r="D786" s="730"/>
    </row>
    <row r="787" s="729" customFormat="1" ht="12.75">
      <c r="D787" s="730"/>
    </row>
    <row r="788" s="729" customFormat="1" ht="12.75">
      <c r="D788" s="730"/>
    </row>
    <row r="789" s="729" customFormat="1" ht="12.75">
      <c r="D789" s="730"/>
    </row>
    <row r="790" s="729" customFormat="1" ht="12.75">
      <c r="D790" s="730"/>
    </row>
    <row r="791" s="729" customFormat="1" ht="12.75">
      <c r="D791" s="730"/>
    </row>
    <row r="792" s="729" customFormat="1" ht="12.75">
      <c r="D792" s="730"/>
    </row>
    <row r="793" s="729" customFormat="1" ht="12.75">
      <c r="D793" s="730"/>
    </row>
    <row r="794" s="729" customFormat="1" ht="12.75">
      <c r="D794" s="730"/>
    </row>
    <row r="795" s="729" customFormat="1" ht="12.75">
      <c r="D795" s="730"/>
    </row>
    <row r="796" s="729" customFormat="1" ht="12.75">
      <c r="D796" s="730"/>
    </row>
    <row r="797" s="729" customFormat="1" ht="12.75">
      <c r="D797" s="730"/>
    </row>
    <row r="798" s="729" customFormat="1" ht="12.75">
      <c r="D798" s="730"/>
    </row>
    <row r="799" s="729" customFormat="1" ht="12.75">
      <c r="D799" s="730"/>
    </row>
    <row r="800" s="729" customFormat="1" ht="12.75">
      <c r="D800" s="730"/>
    </row>
    <row r="801" s="729" customFormat="1" ht="12.75">
      <c r="D801" s="730"/>
    </row>
    <row r="802" s="729" customFormat="1" ht="12.75">
      <c r="D802" s="730"/>
    </row>
    <row r="803" s="729" customFormat="1" ht="12.75">
      <c r="D803" s="730"/>
    </row>
    <row r="804" s="729" customFormat="1" ht="12.75">
      <c r="D804" s="730"/>
    </row>
    <row r="805" s="729" customFormat="1" ht="12.75">
      <c r="D805" s="730"/>
    </row>
    <row r="806" s="729" customFormat="1" ht="12.75">
      <c r="D806" s="730"/>
    </row>
    <row r="807" s="729" customFormat="1" ht="12.75">
      <c r="D807" s="730"/>
    </row>
    <row r="808" s="729" customFormat="1" ht="12.75">
      <c r="D808" s="730"/>
    </row>
    <row r="809" s="729" customFormat="1" ht="12.75">
      <c r="D809" s="730"/>
    </row>
    <row r="810" s="729" customFormat="1" ht="12.75">
      <c r="D810" s="730"/>
    </row>
    <row r="811" s="729" customFormat="1" ht="12.75">
      <c r="D811" s="730"/>
    </row>
    <row r="812" s="729" customFormat="1" ht="12.75">
      <c r="D812" s="730"/>
    </row>
    <row r="813" s="729" customFormat="1" ht="12.75">
      <c r="D813" s="730"/>
    </row>
    <row r="814" s="729" customFormat="1" ht="12.75">
      <c r="D814" s="730"/>
    </row>
    <row r="815" s="729" customFormat="1" ht="12.75">
      <c r="D815" s="730"/>
    </row>
    <row r="816" s="729" customFormat="1" ht="12.75">
      <c r="D816" s="730"/>
    </row>
    <row r="817" s="729" customFormat="1" ht="12.75">
      <c r="D817" s="730"/>
    </row>
    <row r="818" s="729" customFormat="1" ht="12.75">
      <c r="D818" s="730"/>
    </row>
    <row r="819" s="729" customFormat="1" ht="12.75">
      <c r="D819" s="730"/>
    </row>
    <row r="820" s="729" customFormat="1" ht="12.75">
      <c r="D820" s="730"/>
    </row>
    <row r="821" s="729" customFormat="1" ht="12.75">
      <c r="D821" s="730"/>
    </row>
    <row r="822" s="729" customFormat="1" ht="12.75">
      <c r="D822" s="730"/>
    </row>
    <row r="823" s="729" customFormat="1" ht="12.75">
      <c r="D823" s="730"/>
    </row>
    <row r="824" s="729" customFormat="1" ht="12.75">
      <c r="D824" s="730"/>
    </row>
    <row r="825" s="729" customFormat="1" ht="12.75">
      <c r="D825" s="730"/>
    </row>
    <row r="826" s="729" customFormat="1" ht="12.75">
      <c r="D826" s="730"/>
    </row>
    <row r="827" s="729" customFormat="1" ht="12.75">
      <c r="D827" s="730"/>
    </row>
    <row r="828" s="729" customFormat="1" ht="12.75">
      <c r="D828" s="730"/>
    </row>
    <row r="829" s="729" customFormat="1" ht="12.75">
      <c r="D829" s="730"/>
    </row>
    <row r="830" s="729" customFormat="1" ht="12.75">
      <c r="D830" s="730"/>
    </row>
    <row r="831" s="729" customFormat="1" ht="12.75">
      <c r="D831" s="730"/>
    </row>
    <row r="832" s="729" customFormat="1" ht="12.75">
      <c r="D832" s="730"/>
    </row>
    <row r="833" s="729" customFormat="1" ht="12.75">
      <c r="D833" s="730"/>
    </row>
    <row r="834" s="729" customFormat="1" ht="12.75">
      <c r="D834" s="730"/>
    </row>
    <row r="835" s="729" customFormat="1" ht="12.75">
      <c r="D835" s="730"/>
    </row>
    <row r="836" s="729" customFormat="1" ht="12.75">
      <c r="D836" s="730"/>
    </row>
    <row r="837" s="729" customFormat="1" ht="12.75">
      <c r="D837" s="730"/>
    </row>
    <row r="838" s="729" customFormat="1" ht="12.75">
      <c r="D838" s="730"/>
    </row>
    <row r="839" s="729" customFormat="1" ht="12.75">
      <c r="D839" s="730"/>
    </row>
    <row r="840" s="729" customFormat="1" ht="12.75">
      <c r="D840" s="730"/>
    </row>
    <row r="841" s="729" customFormat="1" ht="12.75">
      <c r="D841" s="730"/>
    </row>
    <row r="842" s="729" customFormat="1" ht="12.75">
      <c r="D842" s="730"/>
    </row>
    <row r="843" s="729" customFormat="1" ht="12.75">
      <c r="D843" s="730"/>
    </row>
    <row r="844" s="729" customFormat="1" ht="12.75">
      <c r="D844" s="730"/>
    </row>
    <row r="845" s="729" customFormat="1" ht="12.75">
      <c r="D845" s="730"/>
    </row>
    <row r="846" s="729" customFormat="1" ht="12.75">
      <c r="D846" s="730"/>
    </row>
    <row r="847" s="729" customFormat="1" ht="12.75">
      <c r="D847" s="730"/>
    </row>
    <row r="848" s="729" customFormat="1" ht="12.75">
      <c r="D848" s="730"/>
    </row>
    <row r="849" s="729" customFormat="1" ht="12.75">
      <c r="D849" s="730"/>
    </row>
    <row r="850" s="729" customFormat="1" ht="12.75">
      <c r="D850" s="730"/>
    </row>
    <row r="851" s="729" customFormat="1" ht="12.75">
      <c r="D851" s="730"/>
    </row>
    <row r="852" s="729" customFormat="1" ht="12.75">
      <c r="D852" s="730"/>
    </row>
    <row r="853" s="729" customFormat="1" ht="12.75">
      <c r="D853" s="730"/>
    </row>
    <row r="854" s="729" customFormat="1" ht="12.75">
      <c r="D854" s="730"/>
    </row>
    <row r="855" s="729" customFormat="1" ht="12.75">
      <c r="D855" s="730"/>
    </row>
    <row r="856" s="729" customFormat="1" ht="12.75">
      <c r="D856" s="730"/>
    </row>
    <row r="857" s="729" customFormat="1" ht="12.75">
      <c r="D857" s="730"/>
    </row>
    <row r="858" s="729" customFormat="1" ht="12.75">
      <c r="D858" s="730"/>
    </row>
    <row r="859" s="729" customFormat="1" ht="12.75">
      <c r="D859" s="730"/>
    </row>
    <row r="860" s="729" customFormat="1" ht="12.75">
      <c r="D860" s="730"/>
    </row>
    <row r="861" s="729" customFormat="1" ht="12.75">
      <c r="D861" s="730"/>
    </row>
    <row r="862" s="729" customFormat="1" ht="12.75">
      <c r="D862" s="730"/>
    </row>
    <row r="863" s="729" customFormat="1" ht="12.75">
      <c r="D863" s="730"/>
    </row>
    <row r="864" s="729" customFormat="1" ht="12.75">
      <c r="D864" s="730"/>
    </row>
    <row r="865" s="729" customFormat="1" ht="12.75">
      <c r="D865" s="730"/>
    </row>
    <row r="866" s="729" customFormat="1" ht="12.75">
      <c r="D866" s="730"/>
    </row>
    <row r="867" s="729" customFormat="1" ht="12.75">
      <c r="D867" s="730"/>
    </row>
    <row r="868" s="729" customFormat="1" ht="12.75">
      <c r="D868" s="730"/>
    </row>
    <row r="869" s="729" customFormat="1" ht="12.75">
      <c r="D869" s="730"/>
    </row>
    <row r="870" s="729" customFormat="1" ht="12.75">
      <c r="D870" s="730"/>
    </row>
    <row r="871" s="729" customFormat="1" ht="12.75">
      <c r="D871" s="730"/>
    </row>
    <row r="872" s="729" customFormat="1" ht="12.75">
      <c r="D872" s="730"/>
    </row>
    <row r="873" s="729" customFormat="1" ht="12.75">
      <c r="D873" s="730"/>
    </row>
    <row r="874" s="729" customFormat="1" ht="12.75">
      <c r="D874" s="730"/>
    </row>
    <row r="875" s="729" customFormat="1" ht="12.75">
      <c r="D875" s="730"/>
    </row>
    <row r="876" s="729" customFormat="1" ht="12.75">
      <c r="D876" s="730"/>
    </row>
    <row r="877" s="729" customFormat="1" ht="12.75">
      <c r="D877" s="730"/>
    </row>
    <row r="878" s="729" customFormat="1" ht="12.75">
      <c r="D878" s="730"/>
    </row>
    <row r="879" s="729" customFormat="1" ht="12.75">
      <c r="D879" s="730"/>
    </row>
    <row r="880" s="729" customFormat="1" ht="12.75">
      <c r="D880" s="730"/>
    </row>
    <row r="881" s="729" customFormat="1" ht="12.75">
      <c r="D881" s="730"/>
    </row>
    <row r="882" s="729" customFormat="1" ht="12.75">
      <c r="D882" s="730"/>
    </row>
    <row r="883" s="729" customFormat="1" ht="12.75">
      <c r="D883" s="730"/>
    </row>
    <row r="884" s="729" customFormat="1" ht="12.75">
      <c r="D884" s="730"/>
    </row>
    <row r="885" s="729" customFormat="1" ht="12.75">
      <c r="D885" s="730"/>
    </row>
    <row r="886" s="729" customFormat="1" ht="12.75">
      <c r="D886" s="730"/>
    </row>
    <row r="887" s="729" customFormat="1" ht="12.75">
      <c r="D887" s="730"/>
    </row>
    <row r="888" s="729" customFormat="1" ht="12.75">
      <c r="D888" s="730"/>
    </row>
    <row r="889" s="729" customFormat="1" ht="12.75">
      <c r="D889" s="730"/>
    </row>
    <row r="890" s="729" customFormat="1" ht="12.75">
      <c r="D890" s="730"/>
    </row>
    <row r="891" s="729" customFormat="1" ht="12.75">
      <c r="D891" s="730"/>
    </row>
    <row r="892" s="729" customFormat="1" ht="12.75">
      <c r="D892" s="730"/>
    </row>
    <row r="893" s="729" customFormat="1" ht="12.75">
      <c r="D893" s="730"/>
    </row>
    <row r="894" s="729" customFormat="1" ht="12.75">
      <c r="D894" s="730"/>
    </row>
    <row r="895" s="729" customFormat="1" ht="12.75">
      <c r="D895" s="730"/>
    </row>
    <row r="896" s="729" customFormat="1" ht="12.75">
      <c r="D896" s="730"/>
    </row>
    <row r="897" s="729" customFormat="1" ht="12.75">
      <c r="D897" s="730"/>
    </row>
    <row r="898" s="729" customFormat="1" ht="12.75">
      <c r="D898" s="730"/>
    </row>
    <row r="899" s="729" customFormat="1" ht="12.75">
      <c r="D899" s="730"/>
    </row>
    <row r="900" s="729" customFormat="1" ht="12.75">
      <c r="D900" s="730"/>
    </row>
    <row r="901" s="729" customFormat="1" ht="12.75">
      <c r="D901" s="730"/>
    </row>
    <row r="902" s="729" customFormat="1" ht="12.75">
      <c r="D902" s="730"/>
    </row>
    <row r="903" s="729" customFormat="1" ht="12.75">
      <c r="D903" s="730"/>
    </row>
    <row r="904" s="729" customFormat="1" ht="12.75">
      <c r="D904" s="730"/>
    </row>
    <row r="905" s="729" customFormat="1" ht="12.75">
      <c r="D905" s="730"/>
    </row>
    <row r="906" s="729" customFormat="1" ht="12.75">
      <c r="D906" s="730"/>
    </row>
    <row r="907" s="729" customFormat="1" ht="12.75">
      <c r="D907" s="730"/>
    </row>
    <row r="908" s="729" customFormat="1" ht="12.75">
      <c r="D908" s="730"/>
    </row>
    <row r="909" s="729" customFormat="1" ht="12.75">
      <c r="D909" s="730"/>
    </row>
    <row r="910" s="729" customFormat="1" ht="12.75">
      <c r="D910" s="730"/>
    </row>
    <row r="911" s="729" customFormat="1" ht="12.75">
      <c r="D911" s="730"/>
    </row>
    <row r="912" s="729" customFormat="1" ht="12.75">
      <c r="D912" s="730"/>
    </row>
    <row r="913" s="729" customFormat="1" ht="12.75">
      <c r="D913" s="730"/>
    </row>
    <row r="914" s="729" customFormat="1" ht="12.75">
      <c r="D914" s="730"/>
    </row>
    <row r="915" s="729" customFormat="1" ht="12.75">
      <c r="D915" s="730"/>
    </row>
    <row r="916" s="729" customFormat="1" ht="12.75">
      <c r="D916" s="730"/>
    </row>
    <row r="917" s="729" customFormat="1" ht="12.75">
      <c r="D917" s="730"/>
    </row>
    <row r="918" s="729" customFormat="1" ht="12.75">
      <c r="D918" s="730"/>
    </row>
    <row r="919" s="729" customFormat="1" ht="12.75">
      <c r="D919" s="730"/>
    </row>
    <row r="920" s="729" customFormat="1" ht="12.75">
      <c r="D920" s="730"/>
    </row>
    <row r="921" s="729" customFormat="1" ht="12.75">
      <c r="D921" s="730"/>
    </row>
    <row r="922" s="729" customFormat="1" ht="12.75">
      <c r="D922" s="730"/>
    </row>
    <row r="923" s="729" customFormat="1" ht="12.75">
      <c r="D923" s="730"/>
    </row>
    <row r="924" s="729" customFormat="1" ht="12.75">
      <c r="D924" s="730"/>
    </row>
    <row r="925" s="729" customFormat="1" ht="12.75">
      <c r="D925" s="730"/>
    </row>
    <row r="926" s="729" customFormat="1" ht="12.75">
      <c r="D926" s="730"/>
    </row>
    <row r="927" s="729" customFormat="1" ht="12.75">
      <c r="D927" s="730"/>
    </row>
    <row r="928" s="729" customFormat="1" ht="12.75">
      <c r="D928" s="730"/>
    </row>
    <row r="929" s="729" customFormat="1" ht="12.75">
      <c r="D929" s="730"/>
    </row>
    <row r="930" s="729" customFormat="1" ht="12.75">
      <c r="D930" s="730"/>
    </row>
    <row r="931" s="729" customFormat="1" ht="12.75">
      <c r="D931" s="730"/>
    </row>
    <row r="932" s="729" customFormat="1" ht="12.75">
      <c r="D932" s="730"/>
    </row>
    <row r="933" s="729" customFormat="1" ht="12.75">
      <c r="D933" s="730"/>
    </row>
    <row r="934" s="729" customFormat="1" ht="12.75">
      <c r="D934" s="730"/>
    </row>
    <row r="935" s="729" customFormat="1" ht="12.75">
      <c r="D935" s="730"/>
    </row>
    <row r="936" s="729" customFormat="1" ht="12.75">
      <c r="D936" s="730"/>
    </row>
    <row r="937" s="729" customFormat="1" ht="12.75">
      <c r="D937" s="730"/>
    </row>
    <row r="938" s="729" customFormat="1" ht="12.75">
      <c r="D938" s="730"/>
    </row>
    <row r="939" s="729" customFormat="1" ht="12.75">
      <c r="D939" s="730"/>
    </row>
    <row r="940" s="729" customFormat="1" ht="12.75">
      <c r="D940" s="730"/>
    </row>
    <row r="941" s="729" customFormat="1" ht="12.75">
      <c r="D941" s="730"/>
    </row>
    <row r="942" s="729" customFormat="1" ht="12.75">
      <c r="D942" s="730"/>
    </row>
    <row r="943" s="729" customFormat="1" ht="12.75">
      <c r="D943" s="730"/>
    </row>
    <row r="944" s="729" customFormat="1" ht="12.75">
      <c r="D944" s="730"/>
    </row>
    <row r="945" s="729" customFormat="1" ht="12.75">
      <c r="D945" s="730"/>
    </row>
    <row r="946" s="729" customFormat="1" ht="12.75">
      <c r="D946" s="730"/>
    </row>
    <row r="947" s="729" customFormat="1" ht="12.75">
      <c r="D947" s="730"/>
    </row>
    <row r="948" s="729" customFormat="1" ht="12.75">
      <c r="D948" s="730"/>
    </row>
    <row r="949" s="729" customFormat="1" ht="12.75">
      <c r="D949" s="730"/>
    </row>
    <row r="950" s="729" customFormat="1" ht="12.75">
      <c r="D950" s="730"/>
    </row>
    <row r="951" s="729" customFormat="1" ht="12.75">
      <c r="D951" s="730"/>
    </row>
    <row r="952" s="729" customFormat="1" ht="12.75">
      <c r="D952" s="730"/>
    </row>
    <row r="953" s="729" customFormat="1" ht="12.75">
      <c r="D953" s="730"/>
    </row>
    <row r="954" s="729" customFormat="1" ht="12.75">
      <c r="D954" s="730"/>
    </row>
    <row r="955" s="729" customFormat="1" ht="12.75">
      <c r="D955" s="730"/>
    </row>
    <row r="956" s="729" customFormat="1" ht="12.75">
      <c r="D956" s="730"/>
    </row>
    <row r="957" s="729" customFormat="1" ht="12.75">
      <c r="D957" s="730"/>
    </row>
    <row r="958" s="729" customFormat="1" ht="12.75">
      <c r="D958" s="730"/>
    </row>
    <row r="959" s="729" customFormat="1" ht="12.75">
      <c r="D959" s="730"/>
    </row>
    <row r="960" s="729" customFormat="1" ht="12.75">
      <c r="D960" s="730"/>
    </row>
    <row r="961" s="729" customFormat="1" ht="12.75">
      <c r="D961" s="730"/>
    </row>
    <row r="962" s="729" customFormat="1" ht="12.75">
      <c r="D962" s="730"/>
    </row>
    <row r="963" s="729" customFormat="1" ht="12.75">
      <c r="D963" s="730"/>
    </row>
    <row r="964" s="729" customFormat="1" ht="12.75">
      <c r="D964" s="730"/>
    </row>
    <row r="965" s="729" customFormat="1" ht="12.75">
      <c r="D965" s="730"/>
    </row>
    <row r="966" s="729" customFormat="1" ht="12.75">
      <c r="D966" s="730"/>
    </row>
    <row r="967" s="729" customFormat="1" ht="12.75">
      <c r="D967" s="730"/>
    </row>
    <row r="968" s="729" customFormat="1" ht="12.75">
      <c r="D968" s="730"/>
    </row>
    <row r="969" s="729" customFormat="1" ht="12.75">
      <c r="D969" s="730"/>
    </row>
    <row r="970" s="729" customFormat="1" ht="12.75">
      <c r="D970" s="730"/>
    </row>
    <row r="971" s="729" customFormat="1" ht="12.75">
      <c r="D971" s="730"/>
    </row>
    <row r="972" s="729" customFormat="1" ht="12.75">
      <c r="D972" s="730"/>
    </row>
    <row r="973" s="729" customFormat="1" ht="12.75">
      <c r="D973" s="730"/>
    </row>
    <row r="974" s="729" customFormat="1" ht="12.75">
      <c r="D974" s="730"/>
    </row>
    <row r="975" s="729" customFormat="1" ht="12.75">
      <c r="D975" s="730"/>
    </row>
    <row r="976" s="729" customFormat="1" ht="12.75">
      <c r="D976" s="730"/>
    </row>
    <row r="977" s="729" customFormat="1" ht="12.75">
      <c r="D977" s="730"/>
    </row>
    <row r="978" s="729" customFormat="1" ht="12.75">
      <c r="D978" s="730"/>
    </row>
    <row r="979" s="729" customFormat="1" ht="12.75">
      <c r="D979" s="730"/>
    </row>
    <row r="980" s="729" customFormat="1" ht="12.75">
      <c r="D980" s="730"/>
    </row>
    <row r="981" s="729" customFormat="1" ht="12.75">
      <c r="D981" s="730"/>
    </row>
    <row r="982" s="729" customFormat="1" ht="12.75">
      <c r="D982" s="730"/>
    </row>
    <row r="983" s="729" customFormat="1" ht="12.75">
      <c r="D983" s="730"/>
    </row>
    <row r="984" s="729" customFormat="1" ht="12.75">
      <c r="D984" s="730"/>
    </row>
    <row r="985" s="729" customFormat="1" ht="12.75">
      <c r="D985" s="730"/>
    </row>
    <row r="986" s="729" customFormat="1" ht="12.75">
      <c r="D986" s="730"/>
    </row>
    <row r="987" s="729" customFormat="1" ht="12.75">
      <c r="D987" s="730"/>
    </row>
    <row r="988" s="729" customFormat="1" ht="12.75">
      <c r="D988" s="730"/>
    </row>
    <row r="989" s="729" customFormat="1" ht="12.75">
      <c r="D989" s="730"/>
    </row>
    <row r="990" s="729" customFormat="1" ht="12.75">
      <c r="D990" s="730"/>
    </row>
    <row r="991" s="729" customFormat="1" ht="12.75">
      <c r="D991" s="730"/>
    </row>
    <row r="992" s="729" customFormat="1" ht="12.75">
      <c r="D992" s="730"/>
    </row>
    <row r="993" s="729" customFormat="1" ht="12.75">
      <c r="D993" s="730"/>
    </row>
    <row r="994" s="729" customFormat="1" ht="12.75">
      <c r="D994" s="730"/>
    </row>
    <row r="995" s="729" customFormat="1" ht="12.75">
      <c r="D995" s="730"/>
    </row>
    <row r="996" s="729" customFormat="1" ht="12.75">
      <c r="D996" s="730"/>
    </row>
    <row r="997" s="729" customFormat="1" ht="12.75">
      <c r="D997" s="730"/>
    </row>
    <row r="998" s="729" customFormat="1" ht="12.75">
      <c r="D998" s="730"/>
    </row>
    <row r="999" s="729" customFormat="1" ht="12.75">
      <c r="D999" s="730"/>
    </row>
    <row r="1000" s="729" customFormat="1" ht="12.75">
      <c r="D1000" s="730"/>
    </row>
    <row r="1001" s="729" customFormat="1" ht="12.75">
      <c r="D1001" s="730"/>
    </row>
    <row r="1002" s="729" customFormat="1" ht="12.75">
      <c r="D1002" s="730"/>
    </row>
    <row r="1003" s="729" customFormat="1" ht="12.75">
      <c r="D1003" s="730"/>
    </row>
    <row r="1004" s="729" customFormat="1" ht="12.75">
      <c r="D1004" s="730"/>
    </row>
    <row r="1005" s="729" customFormat="1" ht="12.75">
      <c r="D1005" s="730"/>
    </row>
    <row r="1006" s="729" customFormat="1" ht="12.75">
      <c r="D1006" s="730"/>
    </row>
    <row r="1007" s="729" customFormat="1" ht="12.75">
      <c r="D1007" s="730"/>
    </row>
    <row r="1008" s="729" customFormat="1" ht="12.75">
      <c r="D1008" s="730"/>
    </row>
    <row r="1009" s="729" customFormat="1" ht="12.75">
      <c r="D1009" s="730"/>
    </row>
    <row r="1010" s="729" customFormat="1" ht="12.75">
      <c r="D1010" s="730"/>
    </row>
    <row r="1011" s="729" customFormat="1" ht="12.75">
      <c r="D1011" s="730"/>
    </row>
    <row r="1012" s="729" customFormat="1" ht="12.75">
      <c r="D1012" s="730"/>
    </row>
    <row r="1013" s="729" customFormat="1" ht="12.75">
      <c r="D1013" s="730"/>
    </row>
    <row r="1014" s="729" customFormat="1" ht="12.75">
      <c r="D1014" s="730"/>
    </row>
    <row r="1015" s="729" customFormat="1" ht="12.75">
      <c r="D1015" s="730"/>
    </row>
    <row r="1016" s="729" customFormat="1" ht="12.75">
      <c r="D1016" s="730"/>
    </row>
    <row r="1017" s="729" customFormat="1" ht="12.75">
      <c r="D1017" s="730"/>
    </row>
    <row r="1018" s="729" customFormat="1" ht="12.75">
      <c r="D1018" s="730"/>
    </row>
    <row r="1019" s="729" customFormat="1" ht="12.75">
      <c r="D1019" s="730"/>
    </row>
    <row r="1020" s="729" customFormat="1" ht="12.75">
      <c r="D1020" s="730"/>
    </row>
    <row r="1021" s="729" customFormat="1" ht="12.75">
      <c r="D1021" s="730"/>
    </row>
    <row r="1022" s="729" customFormat="1" ht="12.75">
      <c r="D1022" s="730"/>
    </row>
    <row r="1023" s="729" customFormat="1" ht="12.75">
      <c r="D1023" s="730"/>
    </row>
    <row r="1024" s="729" customFormat="1" ht="12.75">
      <c r="D1024" s="730"/>
    </row>
    <row r="1025" s="729" customFormat="1" ht="12.75">
      <c r="D1025" s="730"/>
    </row>
    <row r="1026" s="729" customFormat="1" ht="12.75">
      <c r="D1026" s="730"/>
    </row>
    <row r="1027" s="729" customFormat="1" ht="12.75">
      <c r="D1027" s="730"/>
    </row>
    <row r="1028" s="729" customFormat="1" ht="12.75">
      <c r="D1028" s="730"/>
    </row>
    <row r="1029" s="729" customFormat="1" ht="12.75">
      <c r="D1029" s="730"/>
    </row>
    <row r="1030" s="729" customFormat="1" ht="12.75">
      <c r="D1030" s="730"/>
    </row>
    <row r="1031" s="729" customFormat="1" ht="12.75">
      <c r="D1031" s="730"/>
    </row>
    <row r="1032" s="729" customFormat="1" ht="12.75">
      <c r="D1032" s="730"/>
    </row>
    <row r="1033" s="729" customFormat="1" ht="12.75">
      <c r="D1033" s="730"/>
    </row>
    <row r="1034" s="729" customFormat="1" ht="12.75">
      <c r="D1034" s="730"/>
    </row>
    <row r="1035" s="729" customFormat="1" ht="12.75">
      <c r="D1035" s="730"/>
    </row>
    <row r="1036" s="729" customFormat="1" ht="12.75">
      <c r="D1036" s="730"/>
    </row>
    <row r="1037" s="729" customFormat="1" ht="12.75">
      <c r="D1037" s="730"/>
    </row>
    <row r="1038" s="729" customFormat="1" ht="12.75">
      <c r="D1038" s="730"/>
    </row>
    <row r="1039" s="729" customFormat="1" ht="12.75">
      <c r="D1039" s="730"/>
    </row>
    <row r="1040" s="729" customFormat="1" ht="12.75">
      <c r="D1040" s="730"/>
    </row>
    <row r="1041" s="729" customFormat="1" ht="12.75">
      <c r="D1041" s="730"/>
    </row>
    <row r="1042" s="729" customFormat="1" ht="12.75">
      <c r="D1042" s="730"/>
    </row>
    <row r="1043" s="729" customFormat="1" ht="12.75">
      <c r="D1043" s="730"/>
    </row>
    <row r="1044" s="729" customFormat="1" ht="12.75">
      <c r="D1044" s="730"/>
    </row>
    <row r="1045" s="729" customFormat="1" ht="12.75">
      <c r="D1045" s="730"/>
    </row>
    <row r="1046" s="729" customFormat="1" ht="12.75">
      <c r="D1046" s="730"/>
    </row>
    <row r="1047" s="729" customFormat="1" ht="12.75">
      <c r="D1047" s="730"/>
    </row>
    <row r="1048" s="729" customFormat="1" ht="12.75">
      <c r="D1048" s="730"/>
    </row>
    <row r="1049" s="729" customFormat="1" ht="12.75">
      <c r="D1049" s="730"/>
    </row>
    <row r="1050" s="729" customFormat="1" ht="12.75">
      <c r="D1050" s="730"/>
    </row>
    <row r="1051" s="729" customFormat="1" ht="12.75">
      <c r="D1051" s="730"/>
    </row>
    <row r="1052" s="729" customFormat="1" ht="12.75">
      <c r="D1052" s="730"/>
    </row>
    <row r="1053" s="729" customFormat="1" ht="12.75">
      <c r="D1053" s="730"/>
    </row>
    <row r="1054" s="729" customFormat="1" ht="12.75">
      <c r="D1054" s="730"/>
    </row>
    <row r="1055" s="729" customFormat="1" ht="12.75">
      <c r="D1055" s="730"/>
    </row>
    <row r="1056" s="729" customFormat="1" ht="12.75">
      <c r="D1056" s="730"/>
    </row>
    <row r="1057" s="729" customFormat="1" ht="12.75">
      <c r="D1057" s="730"/>
    </row>
    <row r="1058" s="729" customFormat="1" ht="12.75">
      <c r="D1058" s="730"/>
    </row>
    <row r="1059" s="729" customFormat="1" ht="12.75">
      <c r="D1059" s="730"/>
    </row>
    <row r="1060" s="729" customFormat="1" ht="12.75">
      <c r="D1060" s="730"/>
    </row>
    <row r="1061" s="729" customFormat="1" ht="12.75">
      <c r="D1061" s="730"/>
    </row>
    <row r="1062" s="729" customFormat="1" ht="12.75">
      <c r="D1062" s="730"/>
    </row>
    <row r="1063" s="729" customFormat="1" ht="12.75">
      <c r="D1063" s="730"/>
    </row>
    <row r="1064" s="729" customFormat="1" ht="12.75">
      <c r="D1064" s="730"/>
    </row>
    <row r="1065" s="729" customFormat="1" ht="12.75">
      <c r="D1065" s="730"/>
    </row>
    <row r="1066" s="729" customFormat="1" ht="12.75">
      <c r="D1066" s="730"/>
    </row>
    <row r="1067" s="729" customFormat="1" ht="12.75">
      <c r="D1067" s="730"/>
    </row>
    <row r="1068" s="729" customFormat="1" ht="12.75">
      <c r="D1068" s="730"/>
    </row>
    <row r="1069" s="729" customFormat="1" ht="12.75">
      <c r="D1069" s="730"/>
    </row>
    <row r="1070" s="729" customFormat="1" ht="12.75">
      <c r="D1070" s="730"/>
    </row>
    <row r="1071" s="729" customFormat="1" ht="12.75">
      <c r="D1071" s="730"/>
    </row>
    <row r="1072" s="729" customFormat="1" ht="12.75">
      <c r="D1072" s="730"/>
    </row>
    <row r="1073" s="729" customFormat="1" ht="12.75">
      <c r="D1073" s="730"/>
    </row>
    <row r="1074" s="729" customFormat="1" ht="12.75">
      <c r="D1074" s="730"/>
    </row>
    <row r="1075" s="729" customFormat="1" ht="12.75">
      <c r="D1075" s="730"/>
    </row>
    <row r="1076" s="729" customFormat="1" ht="12.75">
      <c r="D1076" s="730"/>
    </row>
    <row r="1077" s="729" customFormat="1" ht="12.75">
      <c r="D1077" s="730"/>
    </row>
    <row r="1078" s="729" customFormat="1" ht="12.75">
      <c r="D1078" s="730"/>
    </row>
    <row r="1079" s="729" customFormat="1" ht="12.75">
      <c r="D1079" s="730"/>
    </row>
    <row r="1080" s="729" customFormat="1" ht="12.75">
      <c r="D1080" s="730"/>
    </row>
    <row r="1081" s="729" customFormat="1" ht="12.75">
      <c r="D1081" s="730"/>
    </row>
    <row r="1082" s="729" customFormat="1" ht="12.75">
      <c r="D1082" s="730"/>
    </row>
    <row r="1083" s="729" customFormat="1" ht="12.75">
      <c r="D1083" s="730"/>
    </row>
    <row r="1084" s="729" customFormat="1" ht="12.75">
      <c r="D1084" s="730"/>
    </row>
    <row r="1085" s="729" customFormat="1" ht="12.75">
      <c r="D1085" s="730"/>
    </row>
    <row r="1086" s="729" customFormat="1" ht="12.75">
      <c r="D1086" s="730"/>
    </row>
    <row r="1087" s="729" customFormat="1" ht="12.75">
      <c r="D1087" s="730"/>
    </row>
    <row r="1088" s="729" customFormat="1" ht="12.75">
      <c r="D1088" s="730"/>
    </row>
    <row r="1089" s="729" customFormat="1" ht="12.75">
      <c r="D1089" s="730"/>
    </row>
    <row r="1090" s="729" customFormat="1" ht="12.75">
      <c r="D1090" s="730"/>
    </row>
    <row r="1091" s="729" customFormat="1" ht="12.75">
      <c r="D1091" s="730"/>
    </row>
    <row r="1092" s="729" customFormat="1" ht="12.75">
      <c r="D1092" s="730"/>
    </row>
    <row r="1093" s="729" customFormat="1" ht="12.75">
      <c r="D1093" s="730"/>
    </row>
    <row r="1094" s="729" customFormat="1" ht="12.75">
      <c r="D1094" s="730"/>
    </row>
    <row r="1095" s="729" customFormat="1" ht="12.75">
      <c r="D1095" s="730"/>
    </row>
    <row r="1096" s="729" customFormat="1" ht="12.75">
      <c r="D1096" s="730"/>
    </row>
    <row r="1097" s="729" customFormat="1" ht="12.75">
      <c r="D1097" s="730"/>
    </row>
    <row r="1098" s="729" customFormat="1" ht="12.75">
      <c r="D1098" s="730"/>
    </row>
    <row r="1099" s="729" customFormat="1" ht="12.75">
      <c r="D1099" s="730"/>
    </row>
    <row r="1100" s="729" customFormat="1" ht="12.75">
      <c r="D1100" s="730"/>
    </row>
    <row r="1101" s="729" customFormat="1" ht="12.75">
      <c r="D1101" s="730"/>
    </row>
    <row r="1102" s="729" customFormat="1" ht="12.75">
      <c r="D1102" s="730"/>
    </row>
    <row r="1103" s="729" customFormat="1" ht="12.75">
      <c r="D1103" s="730"/>
    </row>
    <row r="1104" s="729" customFormat="1" ht="12.75">
      <c r="D1104" s="730"/>
    </row>
    <row r="1105" s="729" customFormat="1" ht="12.75">
      <c r="D1105" s="730"/>
    </row>
    <row r="1106" s="729" customFormat="1" ht="12.75">
      <c r="D1106" s="730"/>
    </row>
    <row r="1107" s="729" customFormat="1" ht="12.75">
      <c r="D1107" s="730"/>
    </row>
    <row r="1108" s="729" customFormat="1" ht="12.75">
      <c r="D1108" s="730"/>
    </row>
    <row r="1109" s="729" customFormat="1" ht="12.75">
      <c r="D1109" s="730"/>
    </row>
    <row r="1110" s="729" customFormat="1" ht="12.75">
      <c r="D1110" s="730"/>
    </row>
    <row r="1111" s="729" customFormat="1" ht="12.75">
      <c r="D1111" s="730"/>
    </row>
    <row r="1112" s="729" customFormat="1" ht="12.75">
      <c r="D1112" s="730"/>
    </row>
    <row r="1113" s="729" customFormat="1" ht="12.75">
      <c r="D1113" s="730"/>
    </row>
    <row r="1114" s="729" customFormat="1" ht="12.75">
      <c r="D1114" s="730"/>
    </row>
    <row r="1115" s="729" customFormat="1" ht="12.75">
      <c r="D1115" s="730"/>
    </row>
    <row r="1116" s="729" customFormat="1" ht="12.75">
      <c r="D1116" s="730"/>
    </row>
    <row r="1117" s="729" customFormat="1" ht="12.75">
      <c r="D1117" s="730"/>
    </row>
    <row r="1118" s="729" customFormat="1" ht="12.75">
      <c r="D1118" s="730"/>
    </row>
    <row r="1119" s="729" customFormat="1" ht="12.75">
      <c r="D1119" s="730"/>
    </row>
    <row r="1120" s="729" customFormat="1" ht="12.75">
      <c r="D1120" s="730"/>
    </row>
    <row r="1121" s="729" customFormat="1" ht="12.75">
      <c r="D1121" s="730"/>
    </row>
    <row r="1122" s="729" customFormat="1" ht="12.75">
      <c r="D1122" s="730"/>
    </row>
    <row r="1123" s="729" customFormat="1" ht="12.75">
      <c r="D1123" s="730"/>
    </row>
    <row r="1124" s="729" customFormat="1" ht="12.75">
      <c r="D1124" s="730"/>
    </row>
    <row r="1125" s="729" customFormat="1" ht="12.75">
      <c r="D1125" s="730"/>
    </row>
    <row r="1126" s="729" customFormat="1" ht="12.75">
      <c r="D1126" s="730"/>
    </row>
    <row r="1127" s="729" customFormat="1" ht="12.75">
      <c r="D1127" s="730"/>
    </row>
    <row r="1128" s="729" customFormat="1" ht="12.75">
      <c r="D1128" s="730"/>
    </row>
    <row r="1129" s="729" customFormat="1" ht="12.75">
      <c r="D1129" s="730"/>
    </row>
    <row r="1130" s="729" customFormat="1" ht="12.75">
      <c r="D1130" s="730"/>
    </row>
    <row r="1131" s="729" customFormat="1" ht="12.75">
      <c r="D1131" s="730"/>
    </row>
    <row r="1132" s="729" customFormat="1" ht="12.75">
      <c r="D1132" s="730"/>
    </row>
    <row r="1133" s="729" customFormat="1" ht="12.75">
      <c r="D1133" s="730"/>
    </row>
    <row r="1134" s="729" customFormat="1" ht="12.75">
      <c r="D1134" s="730"/>
    </row>
    <row r="1135" s="729" customFormat="1" ht="12.75">
      <c r="D1135" s="730"/>
    </row>
    <row r="1136" s="729" customFormat="1" ht="12.75">
      <c r="D1136" s="730"/>
    </row>
    <row r="1137" s="729" customFormat="1" ht="12.75">
      <c r="D1137" s="730"/>
    </row>
    <row r="1138" s="729" customFormat="1" ht="12.75">
      <c r="D1138" s="730"/>
    </row>
    <row r="1139" s="729" customFormat="1" ht="12.75">
      <c r="D1139" s="730"/>
    </row>
    <row r="1140" s="729" customFormat="1" ht="12.75">
      <c r="D1140" s="730"/>
    </row>
    <row r="1141" s="729" customFormat="1" ht="12.75">
      <c r="D1141" s="730"/>
    </row>
    <row r="1142" s="729" customFormat="1" ht="12.75">
      <c r="D1142" s="730"/>
    </row>
    <row r="1143" s="729" customFormat="1" ht="12.75">
      <c r="D1143" s="730"/>
    </row>
    <row r="1144" s="729" customFormat="1" ht="12.75">
      <c r="D1144" s="730"/>
    </row>
    <row r="1145" s="729" customFormat="1" ht="12.75">
      <c r="D1145" s="730"/>
    </row>
    <row r="1146" s="729" customFormat="1" ht="12.75">
      <c r="D1146" s="730"/>
    </row>
    <row r="1147" s="729" customFormat="1" ht="12.75">
      <c r="D1147" s="730"/>
    </row>
    <row r="1148" s="729" customFormat="1" ht="12.75">
      <c r="D1148" s="730"/>
    </row>
    <row r="1149" s="729" customFormat="1" ht="12.75">
      <c r="D1149" s="730"/>
    </row>
    <row r="1150" s="729" customFormat="1" ht="12.75">
      <c r="D1150" s="730"/>
    </row>
    <row r="1151" s="729" customFormat="1" ht="12.75">
      <c r="D1151" s="730"/>
    </row>
    <row r="1152" s="729" customFormat="1" ht="12.75">
      <c r="D1152" s="730"/>
    </row>
    <row r="1153" s="729" customFormat="1" ht="12.75">
      <c r="D1153" s="730"/>
    </row>
    <row r="1154" s="729" customFormat="1" ht="12.75">
      <c r="D1154" s="730"/>
    </row>
    <row r="1155" s="729" customFormat="1" ht="12.75">
      <c r="D1155" s="730"/>
    </row>
    <row r="1156" s="729" customFormat="1" ht="12.75">
      <c r="D1156" s="730"/>
    </row>
    <row r="1157" s="729" customFormat="1" ht="12.75">
      <c r="D1157" s="730"/>
    </row>
    <row r="1158" s="729" customFormat="1" ht="12.75">
      <c r="D1158" s="730"/>
    </row>
    <row r="1159" s="729" customFormat="1" ht="12.75">
      <c r="D1159" s="730"/>
    </row>
    <row r="1160" s="729" customFormat="1" ht="12.75">
      <c r="D1160" s="730"/>
    </row>
    <row r="1161" s="729" customFormat="1" ht="12.75">
      <c r="D1161" s="730"/>
    </row>
    <row r="1162" s="729" customFormat="1" ht="12.75">
      <c r="D1162" s="730"/>
    </row>
    <row r="1163" s="729" customFormat="1" ht="12.75">
      <c r="D1163" s="730"/>
    </row>
    <row r="1164" s="729" customFormat="1" ht="12.75">
      <c r="D1164" s="730"/>
    </row>
    <row r="1165" s="729" customFormat="1" ht="12.75">
      <c r="D1165" s="730"/>
    </row>
    <row r="1166" s="729" customFormat="1" ht="12.75">
      <c r="D1166" s="730"/>
    </row>
    <row r="1167" s="729" customFormat="1" ht="12.75">
      <c r="D1167" s="730"/>
    </row>
    <row r="1168" s="729" customFormat="1" ht="12.75">
      <c r="D1168" s="730"/>
    </row>
    <row r="1169" s="729" customFormat="1" ht="12.75">
      <c r="D1169" s="730"/>
    </row>
    <row r="1170" s="729" customFormat="1" ht="12.75">
      <c r="D1170" s="730"/>
    </row>
    <row r="1171" s="729" customFormat="1" ht="12.75">
      <c r="D1171" s="730"/>
    </row>
    <row r="1172" s="729" customFormat="1" ht="12.75">
      <c r="D1172" s="730"/>
    </row>
    <row r="1173" s="729" customFormat="1" ht="12.75">
      <c r="D1173" s="730"/>
    </row>
    <row r="1174" s="729" customFormat="1" ht="12.75">
      <c r="D1174" s="730"/>
    </row>
    <row r="1175" s="729" customFormat="1" ht="12.75">
      <c r="D1175" s="730"/>
    </row>
    <row r="1176" s="729" customFormat="1" ht="12.75">
      <c r="D1176" s="730"/>
    </row>
    <row r="1177" s="729" customFormat="1" ht="12.75">
      <c r="D1177" s="730"/>
    </row>
    <row r="1178" s="729" customFormat="1" ht="12.75">
      <c r="D1178" s="730"/>
    </row>
    <row r="1179" s="729" customFormat="1" ht="12.75">
      <c r="D1179" s="730"/>
    </row>
    <row r="1180" s="729" customFormat="1" ht="12.75">
      <c r="D1180" s="730"/>
    </row>
    <row r="1181" s="729" customFormat="1" ht="12.75">
      <c r="D1181" s="730"/>
    </row>
    <row r="1182" s="729" customFormat="1" ht="12.75">
      <c r="D1182" s="730"/>
    </row>
    <row r="1183" s="729" customFormat="1" ht="12.75">
      <c r="D1183" s="730"/>
    </row>
    <row r="1184" s="729" customFormat="1" ht="12.75">
      <c r="D1184" s="730"/>
    </row>
    <row r="1185" s="729" customFormat="1" ht="12.75">
      <c r="D1185" s="730"/>
    </row>
    <row r="1186" s="729" customFormat="1" ht="12.75">
      <c r="D1186" s="730"/>
    </row>
    <row r="1187" s="729" customFormat="1" ht="12.75">
      <c r="D1187" s="730"/>
    </row>
    <row r="1188" s="729" customFormat="1" ht="12.75">
      <c r="D1188" s="730"/>
    </row>
    <row r="1189" s="729" customFormat="1" ht="12.75">
      <c r="D1189" s="730"/>
    </row>
    <row r="1190" s="729" customFormat="1" ht="12.75">
      <c r="D1190" s="730"/>
    </row>
    <row r="1191" s="729" customFormat="1" ht="12.75">
      <c r="D1191" s="730"/>
    </row>
    <row r="1192" s="729" customFormat="1" ht="12.75">
      <c r="D1192" s="730"/>
    </row>
    <row r="1193" s="729" customFormat="1" ht="12.75">
      <c r="D1193" s="730"/>
    </row>
    <row r="1194" s="729" customFormat="1" ht="12.75">
      <c r="D1194" s="730"/>
    </row>
    <row r="1195" s="729" customFormat="1" ht="12.75">
      <c r="D1195" s="730"/>
    </row>
    <row r="1196" s="729" customFormat="1" ht="12.75">
      <c r="D1196" s="730"/>
    </row>
    <row r="1197" s="729" customFormat="1" ht="12.75">
      <c r="D1197" s="730"/>
    </row>
    <row r="1198" s="729" customFormat="1" ht="12.75">
      <c r="D1198" s="730"/>
    </row>
    <row r="1199" s="729" customFormat="1" ht="12.75">
      <c r="D1199" s="730"/>
    </row>
    <row r="1200" s="729" customFormat="1" ht="12.75">
      <c r="D1200" s="730"/>
    </row>
    <row r="1201" s="729" customFormat="1" ht="12.75">
      <c r="D1201" s="730"/>
    </row>
    <row r="1202" s="729" customFormat="1" ht="12.75">
      <c r="D1202" s="730"/>
    </row>
    <row r="1203" s="729" customFormat="1" ht="12.75">
      <c r="D1203" s="730"/>
    </row>
    <row r="1204" s="729" customFormat="1" ht="12.75">
      <c r="D1204" s="730"/>
    </row>
    <row r="1205" s="729" customFormat="1" ht="12.75">
      <c r="D1205" s="730"/>
    </row>
    <row r="1206" s="729" customFormat="1" ht="12.75">
      <c r="D1206" s="730"/>
    </row>
    <row r="1207" s="729" customFormat="1" ht="12.75">
      <c r="D1207" s="730"/>
    </row>
    <row r="1208" s="729" customFormat="1" ht="12.75">
      <c r="D1208" s="730"/>
    </row>
    <row r="1209" s="729" customFormat="1" ht="12.75">
      <c r="D1209" s="730"/>
    </row>
    <row r="1210" s="729" customFormat="1" ht="12.75">
      <c r="D1210" s="730"/>
    </row>
    <row r="1211" s="729" customFormat="1" ht="12.75">
      <c r="D1211" s="730"/>
    </row>
    <row r="1212" s="729" customFormat="1" ht="12.75">
      <c r="D1212" s="730"/>
    </row>
    <row r="1213" s="729" customFormat="1" ht="12.75">
      <c r="D1213" s="730"/>
    </row>
    <row r="1214" s="729" customFormat="1" ht="12.75">
      <c r="D1214" s="730"/>
    </row>
    <row r="1215" s="729" customFormat="1" ht="12.75">
      <c r="D1215" s="730"/>
    </row>
    <row r="1216" s="729" customFormat="1" ht="12.75">
      <c r="D1216" s="730"/>
    </row>
    <row r="1217" s="729" customFormat="1" ht="12.75">
      <c r="D1217" s="730"/>
    </row>
    <row r="1218" s="729" customFormat="1" ht="12.75">
      <c r="D1218" s="730"/>
    </row>
    <row r="1219" s="729" customFormat="1" ht="12.75">
      <c r="D1219" s="730"/>
    </row>
    <row r="1220" s="729" customFormat="1" ht="12.75">
      <c r="D1220" s="730"/>
    </row>
    <row r="1221" s="729" customFormat="1" ht="12.75">
      <c r="D1221" s="730"/>
    </row>
    <row r="1222" s="729" customFormat="1" ht="12.75">
      <c r="D1222" s="730"/>
    </row>
    <row r="1223" s="729" customFormat="1" ht="12.75">
      <c r="D1223" s="730"/>
    </row>
    <row r="1224" s="729" customFormat="1" ht="12.75">
      <c r="D1224" s="730"/>
    </row>
    <row r="1225" s="729" customFormat="1" ht="12.75">
      <c r="D1225" s="730"/>
    </row>
    <row r="1226" s="729" customFormat="1" ht="12.75">
      <c r="D1226" s="730"/>
    </row>
    <row r="1227" s="729" customFormat="1" ht="12.75">
      <c r="D1227" s="730"/>
    </row>
    <row r="1228" s="729" customFormat="1" ht="12.75">
      <c r="D1228" s="730"/>
    </row>
    <row r="1229" s="729" customFormat="1" ht="12.75">
      <c r="D1229" s="730"/>
    </row>
    <row r="1230" s="729" customFormat="1" ht="12.75">
      <c r="D1230" s="730"/>
    </row>
    <row r="1231" s="729" customFormat="1" ht="12.75">
      <c r="D1231" s="730"/>
    </row>
    <row r="1232" s="729" customFormat="1" ht="12.75">
      <c r="D1232" s="730"/>
    </row>
    <row r="1233" s="729" customFormat="1" ht="12.75">
      <c r="D1233" s="730"/>
    </row>
    <row r="1234" s="729" customFormat="1" ht="12.75">
      <c r="D1234" s="730"/>
    </row>
    <row r="1235" s="729" customFormat="1" ht="12.75">
      <c r="D1235" s="730"/>
    </row>
    <row r="1236" s="729" customFormat="1" ht="12.75">
      <c r="D1236" s="730"/>
    </row>
    <row r="1237" s="729" customFormat="1" ht="12.75">
      <c r="D1237" s="730"/>
    </row>
    <row r="1238" s="729" customFormat="1" ht="12.75">
      <c r="D1238" s="730"/>
    </row>
    <row r="1239" s="729" customFormat="1" ht="12.75">
      <c r="D1239" s="730"/>
    </row>
    <row r="1240" s="729" customFormat="1" ht="12.75">
      <c r="D1240" s="730"/>
    </row>
    <row r="1241" s="729" customFormat="1" ht="12.75">
      <c r="D1241" s="730"/>
    </row>
    <row r="1242" s="729" customFormat="1" ht="12.75">
      <c r="D1242" s="730"/>
    </row>
    <row r="1243" s="729" customFormat="1" ht="12.75">
      <c r="D1243" s="730"/>
    </row>
    <row r="1244" s="729" customFormat="1" ht="12.75">
      <c r="D1244" s="730"/>
    </row>
    <row r="1245" s="729" customFormat="1" ht="12.75">
      <c r="D1245" s="730"/>
    </row>
    <row r="1246" s="729" customFormat="1" ht="12.75">
      <c r="D1246" s="730"/>
    </row>
    <row r="1247" s="729" customFormat="1" ht="12.75">
      <c r="D1247" s="730"/>
    </row>
    <row r="1248" s="729" customFormat="1" ht="12.75">
      <c r="D1248" s="730"/>
    </row>
    <row r="1249" s="729" customFormat="1" ht="12.75">
      <c r="D1249" s="730"/>
    </row>
    <row r="1250" s="729" customFormat="1" ht="12.75">
      <c r="D1250" s="730"/>
    </row>
    <row r="1251" s="729" customFormat="1" ht="12.75">
      <c r="D1251" s="730"/>
    </row>
    <row r="1252" s="729" customFormat="1" ht="12.75">
      <c r="D1252" s="730"/>
    </row>
    <row r="1253" s="729" customFormat="1" ht="12.75">
      <c r="D1253" s="730"/>
    </row>
    <row r="1254" s="729" customFormat="1" ht="12.75">
      <c r="D1254" s="730"/>
    </row>
    <row r="1255" s="729" customFormat="1" ht="12.75">
      <c r="D1255" s="730"/>
    </row>
    <row r="1256" s="729" customFormat="1" ht="12.75">
      <c r="D1256" s="730"/>
    </row>
    <row r="1257" s="729" customFormat="1" ht="12.75">
      <c r="D1257" s="730"/>
    </row>
    <row r="1258" s="729" customFormat="1" ht="12.75">
      <c r="D1258" s="730"/>
    </row>
    <row r="1259" s="729" customFormat="1" ht="12.75">
      <c r="D1259" s="730"/>
    </row>
    <row r="1260" s="729" customFormat="1" ht="12.75">
      <c r="D1260" s="730"/>
    </row>
    <row r="1261" s="729" customFormat="1" ht="12.75">
      <c r="D1261" s="730"/>
    </row>
    <row r="1262" s="729" customFormat="1" ht="12.75">
      <c r="D1262" s="730"/>
    </row>
    <row r="1263" s="729" customFormat="1" ht="12.75">
      <c r="D1263" s="730"/>
    </row>
    <row r="1264" s="729" customFormat="1" ht="12.75">
      <c r="D1264" s="730"/>
    </row>
    <row r="1265" s="729" customFormat="1" ht="12.75">
      <c r="D1265" s="730"/>
    </row>
    <row r="1266" s="729" customFormat="1" ht="12.75">
      <c r="D1266" s="730"/>
    </row>
    <row r="1267" s="729" customFormat="1" ht="12.75">
      <c r="D1267" s="730"/>
    </row>
    <row r="1268" s="729" customFormat="1" ht="12.75">
      <c r="D1268" s="730"/>
    </row>
    <row r="1269" s="729" customFormat="1" ht="12.75">
      <c r="D1269" s="730"/>
    </row>
    <row r="1270" s="729" customFormat="1" ht="12.75">
      <c r="D1270" s="730"/>
    </row>
    <row r="1271" s="729" customFormat="1" ht="12.75">
      <c r="D1271" s="730"/>
    </row>
    <row r="1272" s="729" customFormat="1" ht="12.75">
      <c r="D1272" s="730"/>
    </row>
    <row r="1273" s="729" customFormat="1" ht="12.75">
      <c r="D1273" s="730"/>
    </row>
    <row r="1274" s="729" customFormat="1" ht="12.75">
      <c r="D1274" s="730"/>
    </row>
    <row r="1275" s="729" customFormat="1" ht="12.75">
      <c r="D1275" s="730"/>
    </row>
    <row r="1276" s="729" customFormat="1" ht="12.75">
      <c r="D1276" s="730"/>
    </row>
    <row r="1277" s="729" customFormat="1" ht="12.75">
      <c r="D1277" s="730"/>
    </row>
    <row r="1278" s="729" customFormat="1" ht="12.75">
      <c r="D1278" s="730"/>
    </row>
    <row r="1279" s="729" customFormat="1" ht="12.75">
      <c r="D1279" s="730"/>
    </row>
    <row r="1280" s="729" customFormat="1" ht="12.75">
      <c r="D1280" s="730"/>
    </row>
    <row r="1281" s="729" customFormat="1" ht="12.75">
      <c r="D1281" s="730"/>
    </row>
    <row r="1282" s="729" customFormat="1" ht="12.75">
      <c r="D1282" s="730"/>
    </row>
    <row r="1283" s="729" customFormat="1" ht="12.75">
      <c r="D1283" s="730"/>
    </row>
    <row r="1284" s="729" customFormat="1" ht="12.75">
      <c r="D1284" s="730"/>
    </row>
    <row r="1285" s="729" customFormat="1" ht="12.75">
      <c r="D1285" s="730"/>
    </row>
    <row r="1286" s="729" customFormat="1" ht="12.75">
      <c r="D1286" s="730"/>
    </row>
    <row r="1287" s="729" customFormat="1" ht="12.75">
      <c r="D1287" s="730"/>
    </row>
    <row r="1288" s="729" customFormat="1" ht="12.75">
      <c r="D1288" s="730"/>
    </row>
    <row r="1289" s="729" customFormat="1" ht="12.75">
      <c r="D1289" s="730"/>
    </row>
    <row r="1290" s="729" customFormat="1" ht="12.75">
      <c r="D1290" s="730"/>
    </row>
    <row r="1291" s="729" customFormat="1" ht="12.75">
      <c r="D1291" s="730"/>
    </row>
    <row r="1292" s="729" customFormat="1" ht="12.75">
      <c r="D1292" s="730"/>
    </row>
    <row r="1293" s="729" customFormat="1" ht="12.75">
      <c r="D1293" s="730"/>
    </row>
    <row r="1294" s="729" customFormat="1" ht="12.75">
      <c r="D1294" s="730"/>
    </row>
    <row r="1295" s="729" customFormat="1" ht="12.75">
      <c r="D1295" s="730"/>
    </row>
    <row r="1296" s="729" customFormat="1" ht="12.75">
      <c r="D1296" s="730"/>
    </row>
    <row r="1297" s="729" customFormat="1" ht="12.75">
      <c r="D1297" s="730"/>
    </row>
    <row r="1298" s="729" customFormat="1" ht="12.75">
      <c r="D1298" s="730"/>
    </row>
    <row r="1299" s="729" customFormat="1" ht="12.75">
      <c r="D1299" s="730"/>
    </row>
    <row r="1300" s="729" customFormat="1" ht="12.75">
      <c r="D1300" s="730"/>
    </row>
    <row r="1301" s="729" customFormat="1" ht="12.75">
      <c r="D1301" s="730"/>
    </row>
    <row r="1302" s="729" customFormat="1" ht="12.75">
      <c r="D1302" s="730"/>
    </row>
    <row r="1303" s="729" customFormat="1" ht="12.75">
      <c r="D1303" s="730"/>
    </row>
    <row r="1304" s="729" customFormat="1" ht="12.75">
      <c r="D1304" s="730"/>
    </row>
    <row r="1305" s="729" customFormat="1" ht="12.75">
      <c r="D1305" s="730"/>
    </row>
    <row r="1306" s="729" customFormat="1" ht="12.75">
      <c r="D1306" s="730"/>
    </row>
    <row r="1307" s="729" customFormat="1" ht="12.75">
      <c r="D1307" s="730"/>
    </row>
    <row r="1308" s="729" customFormat="1" ht="12.75">
      <c r="D1308" s="730"/>
    </row>
    <row r="1309" s="729" customFormat="1" ht="12.75">
      <c r="D1309" s="730"/>
    </row>
    <row r="1310" s="729" customFormat="1" ht="12.75">
      <c r="D1310" s="730"/>
    </row>
    <row r="1311" s="729" customFormat="1" ht="12.75">
      <c r="D1311" s="730"/>
    </row>
    <row r="1312" s="729" customFormat="1" ht="12.75">
      <c r="D1312" s="730"/>
    </row>
    <row r="1313" s="729" customFormat="1" ht="12.75">
      <c r="D1313" s="730"/>
    </row>
    <row r="1314" s="729" customFormat="1" ht="12.75">
      <c r="D1314" s="730"/>
    </row>
    <row r="1315" s="729" customFormat="1" ht="12.75">
      <c r="D1315" s="730"/>
    </row>
    <row r="1316" s="729" customFormat="1" ht="12.75">
      <c r="D1316" s="730"/>
    </row>
    <row r="1317" s="729" customFormat="1" ht="12.75">
      <c r="D1317" s="730"/>
    </row>
    <row r="1318" s="729" customFormat="1" ht="12.75">
      <c r="D1318" s="730"/>
    </row>
    <row r="1319" s="729" customFormat="1" ht="12.75">
      <c r="D1319" s="730"/>
    </row>
    <row r="1320" s="729" customFormat="1" ht="12.75">
      <c r="D1320" s="730"/>
    </row>
    <row r="1321" s="729" customFormat="1" ht="12.75">
      <c r="D1321" s="730"/>
    </row>
    <row r="1322" s="729" customFormat="1" ht="12.75">
      <c r="D1322" s="730"/>
    </row>
    <row r="1323" s="729" customFormat="1" ht="12.75">
      <c r="D1323" s="730"/>
    </row>
    <row r="1324" s="729" customFormat="1" ht="12.75">
      <c r="D1324" s="730"/>
    </row>
    <row r="1325" s="729" customFormat="1" ht="12.75">
      <c r="D1325" s="730"/>
    </row>
    <row r="1326" s="729" customFormat="1" ht="12.75">
      <c r="D1326" s="730"/>
    </row>
    <row r="1327" s="729" customFormat="1" ht="12.75">
      <c r="D1327" s="730"/>
    </row>
    <row r="1328" s="729" customFormat="1" ht="12.75">
      <c r="D1328" s="730"/>
    </row>
    <row r="1329" s="729" customFormat="1" ht="12.75">
      <c r="D1329" s="730"/>
    </row>
    <row r="1330" s="729" customFormat="1" ht="12.75">
      <c r="D1330" s="730"/>
    </row>
    <row r="1331" s="729" customFormat="1" ht="12.75">
      <c r="D1331" s="730"/>
    </row>
    <row r="1332" s="729" customFormat="1" ht="12.75">
      <c r="D1332" s="730"/>
    </row>
    <row r="1333" s="729" customFormat="1" ht="12.75">
      <c r="D1333" s="730"/>
    </row>
    <row r="1334" s="729" customFormat="1" ht="12.75">
      <c r="D1334" s="730"/>
    </row>
    <row r="1335" s="729" customFormat="1" ht="12.75">
      <c r="D1335" s="730"/>
    </row>
    <row r="1336" s="729" customFormat="1" ht="12.75">
      <c r="D1336" s="730"/>
    </row>
    <row r="1337" s="729" customFormat="1" ht="12.75">
      <c r="D1337" s="730"/>
    </row>
    <row r="1338" s="729" customFormat="1" ht="12.75">
      <c r="D1338" s="730"/>
    </row>
    <row r="1339" s="729" customFormat="1" ht="12.75">
      <c r="D1339" s="730"/>
    </row>
    <row r="1340" s="729" customFormat="1" ht="12.75">
      <c r="D1340" s="730"/>
    </row>
    <row r="1341" s="729" customFormat="1" ht="12.75">
      <c r="D1341" s="730"/>
    </row>
    <row r="1342" s="729" customFormat="1" ht="12.75">
      <c r="D1342" s="730"/>
    </row>
    <row r="1343" s="729" customFormat="1" ht="12.75">
      <c r="D1343" s="730"/>
    </row>
    <row r="1344" s="729" customFormat="1" ht="12.75">
      <c r="D1344" s="730"/>
    </row>
    <row r="1345" s="729" customFormat="1" ht="12.75">
      <c r="D1345" s="730"/>
    </row>
    <row r="1346" s="729" customFormat="1" ht="12.75">
      <c r="D1346" s="730"/>
    </row>
    <row r="1347" s="729" customFormat="1" ht="12.75">
      <c r="D1347" s="730"/>
    </row>
    <row r="1348" s="729" customFormat="1" ht="12.75">
      <c r="D1348" s="730"/>
    </row>
    <row r="1349" s="729" customFormat="1" ht="12.75">
      <c r="D1349" s="730"/>
    </row>
    <row r="1350" s="729" customFormat="1" ht="12.75">
      <c r="D1350" s="730"/>
    </row>
    <row r="1351" s="729" customFormat="1" ht="12.75">
      <c r="D1351" s="730"/>
    </row>
    <row r="1352" s="729" customFormat="1" ht="12.75">
      <c r="D1352" s="730"/>
    </row>
    <row r="1353" s="729" customFormat="1" ht="12.75">
      <c r="D1353" s="730"/>
    </row>
    <row r="1354" s="729" customFormat="1" ht="12.75">
      <c r="D1354" s="730"/>
    </row>
    <row r="1355" s="729" customFormat="1" ht="12.75">
      <c r="D1355" s="730"/>
    </row>
    <row r="1356" s="729" customFormat="1" ht="12.75">
      <c r="D1356" s="730"/>
    </row>
    <row r="1357" s="729" customFormat="1" ht="12.75">
      <c r="D1357" s="730"/>
    </row>
    <row r="1358" s="729" customFormat="1" ht="12.75">
      <c r="D1358" s="730"/>
    </row>
    <row r="1359" s="729" customFormat="1" ht="12.75">
      <c r="D1359" s="730"/>
    </row>
    <row r="1360" s="729" customFormat="1" ht="12.75">
      <c r="D1360" s="730"/>
    </row>
    <row r="1361" s="729" customFormat="1" ht="12.75">
      <c r="D1361" s="730"/>
    </row>
    <row r="1362" s="729" customFormat="1" ht="12.75">
      <c r="D1362" s="730"/>
    </row>
    <row r="1363" s="729" customFormat="1" ht="12.75">
      <c r="D1363" s="730"/>
    </row>
    <row r="1364" s="729" customFormat="1" ht="12.75">
      <c r="D1364" s="730"/>
    </row>
    <row r="1365" s="729" customFormat="1" ht="12.75">
      <c r="D1365" s="730"/>
    </row>
    <row r="1366" s="729" customFormat="1" ht="12.75">
      <c r="D1366" s="730"/>
    </row>
    <row r="1367" s="729" customFormat="1" ht="12.75">
      <c r="D1367" s="730"/>
    </row>
    <row r="1368" s="729" customFormat="1" ht="12.75">
      <c r="D1368" s="730"/>
    </row>
    <row r="1369" s="729" customFormat="1" ht="12.75">
      <c r="D1369" s="730"/>
    </row>
    <row r="1370" s="729" customFormat="1" ht="12.75">
      <c r="D1370" s="730"/>
    </row>
    <row r="1371" s="729" customFormat="1" ht="12.75">
      <c r="D1371" s="730"/>
    </row>
    <row r="1372" s="729" customFormat="1" ht="12.75">
      <c r="D1372" s="730"/>
    </row>
    <row r="1373" s="729" customFormat="1" ht="12.75">
      <c r="D1373" s="730"/>
    </row>
    <row r="1374" s="729" customFormat="1" ht="12.75">
      <c r="D1374" s="730"/>
    </row>
    <row r="1375" s="729" customFormat="1" ht="12.75">
      <c r="D1375" s="730"/>
    </row>
    <row r="1376" s="729" customFormat="1" ht="12.75">
      <c r="D1376" s="730"/>
    </row>
    <row r="1377" s="729" customFormat="1" ht="12.75">
      <c r="D1377" s="730"/>
    </row>
    <row r="1378" s="729" customFormat="1" ht="12.75">
      <c r="D1378" s="730"/>
    </row>
    <row r="1379" s="729" customFormat="1" ht="12.75">
      <c r="D1379" s="730"/>
    </row>
    <row r="1380" s="729" customFormat="1" ht="12.75">
      <c r="D1380" s="730"/>
    </row>
    <row r="1381" s="729" customFormat="1" ht="12.75">
      <c r="D1381" s="730"/>
    </row>
    <row r="1382" s="729" customFormat="1" ht="12.75">
      <c r="D1382" s="730"/>
    </row>
    <row r="1383" s="729" customFormat="1" ht="12.75">
      <c r="D1383" s="730"/>
    </row>
    <row r="1384" s="729" customFormat="1" ht="12.75">
      <c r="D1384" s="730"/>
    </row>
    <row r="1385" s="729" customFormat="1" ht="12.75">
      <c r="D1385" s="730"/>
    </row>
    <row r="1386" s="729" customFormat="1" ht="12.75">
      <c r="D1386" s="730"/>
    </row>
    <row r="1387" s="729" customFormat="1" ht="12.75">
      <c r="D1387" s="730"/>
    </row>
    <row r="1388" s="729" customFormat="1" ht="12.75">
      <c r="D1388" s="730"/>
    </row>
    <row r="1389" s="729" customFormat="1" ht="12.75">
      <c r="D1389" s="730"/>
    </row>
    <row r="1390" s="729" customFormat="1" ht="12.75">
      <c r="D1390" s="730"/>
    </row>
    <row r="1391" s="729" customFormat="1" ht="12.75">
      <c r="D1391" s="730"/>
    </row>
    <row r="1392" s="729" customFormat="1" ht="12.75">
      <c r="D1392" s="730"/>
    </row>
    <row r="1393" s="729" customFormat="1" ht="12.75">
      <c r="D1393" s="730"/>
    </row>
    <row r="1394" s="729" customFormat="1" ht="12.75">
      <c r="D1394" s="730"/>
    </row>
    <row r="1395" s="729" customFormat="1" ht="12.75">
      <c r="D1395" s="730"/>
    </row>
    <row r="1396" s="729" customFormat="1" ht="12.75">
      <c r="D1396" s="730"/>
    </row>
    <row r="1397" s="729" customFormat="1" ht="12.75">
      <c r="D1397" s="730"/>
    </row>
    <row r="1398" s="729" customFormat="1" ht="12.75">
      <c r="D1398" s="730"/>
    </row>
    <row r="1399" s="729" customFormat="1" ht="12.75">
      <c r="D1399" s="730"/>
    </row>
    <row r="1400" s="729" customFormat="1" ht="12.75">
      <c r="D1400" s="730"/>
    </row>
    <row r="1401" s="729" customFormat="1" ht="12.75">
      <c r="D1401" s="730"/>
    </row>
    <row r="1402" s="729" customFormat="1" ht="12.75">
      <c r="D1402" s="730"/>
    </row>
    <row r="1403" s="729" customFormat="1" ht="12.75">
      <c r="D1403" s="730"/>
    </row>
    <row r="1404" s="729" customFormat="1" ht="12.75">
      <c r="D1404" s="730"/>
    </row>
    <row r="1405" s="729" customFormat="1" ht="12.75">
      <c r="D1405" s="730"/>
    </row>
    <row r="1406" s="729" customFormat="1" ht="12.75">
      <c r="D1406" s="730"/>
    </row>
    <row r="1407" s="729" customFormat="1" ht="12.75">
      <c r="D1407" s="730"/>
    </row>
    <row r="1408" s="729" customFormat="1" ht="12.75">
      <c r="D1408" s="730"/>
    </row>
    <row r="1409" s="729" customFormat="1" ht="12.75">
      <c r="D1409" s="730"/>
    </row>
    <row r="1410" s="729" customFormat="1" ht="12.75">
      <c r="D1410" s="730"/>
    </row>
    <row r="1411" s="729" customFormat="1" ht="12.75">
      <c r="D1411" s="730"/>
    </row>
    <row r="1412" s="729" customFormat="1" ht="12.75">
      <c r="D1412" s="730"/>
    </row>
    <row r="1413" s="729" customFormat="1" ht="12.75">
      <c r="D1413" s="730"/>
    </row>
    <row r="1414" s="729" customFormat="1" ht="12.75">
      <c r="D1414" s="730"/>
    </row>
    <row r="1415" s="729" customFormat="1" ht="12.75">
      <c r="D1415" s="730"/>
    </row>
    <row r="1416" s="729" customFormat="1" ht="12.75">
      <c r="D1416" s="730"/>
    </row>
    <row r="1417" s="729" customFormat="1" ht="12.75">
      <c r="D1417" s="730"/>
    </row>
    <row r="1418" s="729" customFormat="1" ht="12.75">
      <c r="D1418" s="730"/>
    </row>
    <row r="1419" s="729" customFormat="1" ht="12.75">
      <c r="D1419" s="730"/>
    </row>
    <row r="1420" s="729" customFormat="1" ht="12.75">
      <c r="D1420" s="730"/>
    </row>
    <row r="1421" s="729" customFormat="1" ht="12.75">
      <c r="D1421" s="730"/>
    </row>
    <row r="1422" s="729" customFormat="1" ht="12.75">
      <c r="D1422" s="730"/>
    </row>
    <row r="1423" s="729" customFormat="1" ht="12.75">
      <c r="D1423" s="730"/>
    </row>
    <row r="1424" s="729" customFormat="1" ht="12.75">
      <c r="D1424" s="730"/>
    </row>
    <row r="1425" s="729" customFormat="1" ht="12.75">
      <c r="D1425" s="730"/>
    </row>
    <row r="1426" s="729" customFormat="1" ht="12.75">
      <c r="D1426" s="730"/>
    </row>
    <row r="1427" s="729" customFormat="1" ht="12.75">
      <c r="D1427" s="730"/>
    </row>
    <row r="1428" s="729" customFormat="1" ht="12.75">
      <c r="D1428" s="730"/>
    </row>
    <row r="1429" s="729" customFormat="1" ht="12.75">
      <c r="D1429" s="730"/>
    </row>
    <row r="1430" s="729" customFormat="1" ht="12.75">
      <c r="D1430" s="730"/>
    </row>
    <row r="1431" s="729" customFormat="1" ht="12.75">
      <c r="D1431" s="730"/>
    </row>
    <row r="1432" s="729" customFormat="1" ht="12.75">
      <c r="D1432" s="730"/>
    </row>
    <row r="1433" s="729" customFormat="1" ht="12.75">
      <c r="D1433" s="730"/>
    </row>
    <row r="1434" s="729" customFormat="1" ht="12.75">
      <c r="D1434" s="730"/>
    </row>
    <row r="1435" s="729" customFormat="1" ht="12.75">
      <c r="D1435" s="730"/>
    </row>
    <row r="1436" s="729" customFormat="1" ht="12.75">
      <c r="D1436" s="730"/>
    </row>
    <row r="1437" s="729" customFormat="1" ht="12.75">
      <c r="D1437" s="730"/>
    </row>
    <row r="1438" s="729" customFormat="1" ht="12.75">
      <c r="D1438" s="730"/>
    </row>
    <row r="1439" s="729" customFormat="1" ht="12.75">
      <c r="D1439" s="730"/>
    </row>
    <row r="1440" s="729" customFormat="1" ht="12.75">
      <c r="D1440" s="730"/>
    </row>
    <row r="1441" s="729" customFormat="1" ht="12.75">
      <c r="D1441" s="730"/>
    </row>
    <row r="1442" s="729" customFormat="1" ht="12.75">
      <c r="D1442" s="730"/>
    </row>
    <row r="1443" s="729" customFormat="1" ht="12.75">
      <c r="D1443" s="730"/>
    </row>
    <row r="1444" s="729" customFormat="1" ht="12.75">
      <c r="D1444" s="730"/>
    </row>
    <row r="1445" s="729" customFormat="1" ht="12.75">
      <c r="D1445" s="730"/>
    </row>
    <row r="1446" s="729" customFormat="1" ht="12.75">
      <c r="D1446" s="730"/>
    </row>
    <row r="1447" s="729" customFormat="1" ht="12.75">
      <c r="D1447" s="730"/>
    </row>
    <row r="1448" s="729" customFormat="1" ht="12.75">
      <c r="D1448" s="730"/>
    </row>
    <row r="1449" s="729" customFormat="1" ht="12.75">
      <c r="D1449" s="730"/>
    </row>
    <row r="1450" s="729" customFormat="1" ht="12.75">
      <c r="D1450" s="730"/>
    </row>
    <row r="1451" s="729" customFormat="1" ht="12.75">
      <c r="D1451" s="730"/>
    </row>
    <row r="1452" s="729" customFormat="1" ht="12.75">
      <c r="D1452" s="730"/>
    </row>
    <row r="1453" s="729" customFormat="1" ht="12.75">
      <c r="D1453" s="730"/>
    </row>
    <row r="1454" s="729" customFormat="1" ht="12.75">
      <c r="D1454" s="730"/>
    </row>
    <row r="1455" s="729" customFormat="1" ht="12.75">
      <c r="D1455" s="730"/>
    </row>
    <row r="1456" s="729" customFormat="1" ht="12.75">
      <c r="D1456" s="730"/>
    </row>
    <row r="1457" s="729" customFormat="1" ht="12.75">
      <c r="D1457" s="730"/>
    </row>
    <row r="1458" s="729" customFormat="1" ht="12.75">
      <c r="D1458" s="730"/>
    </row>
    <row r="1459" s="729" customFormat="1" ht="12.75">
      <c r="D1459" s="730"/>
    </row>
    <row r="1460" s="729" customFormat="1" ht="12.75">
      <c r="D1460" s="730"/>
    </row>
    <row r="1461" s="729" customFormat="1" ht="12.75">
      <c r="D1461" s="730"/>
    </row>
    <row r="1462" s="729" customFormat="1" ht="12.75">
      <c r="D1462" s="730"/>
    </row>
    <row r="1463" s="729" customFormat="1" ht="12.75">
      <c r="D1463" s="730"/>
    </row>
    <row r="1464" s="729" customFormat="1" ht="12.75">
      <c r="D1464" s="730"/>
    </row>
    <row r="1465" s="729" customFormat="1" ht="12.75">
      <c r="D1465" s="730"/>
    </row>
    <row r="1466" s="729" customFormat="1" ht="12.75">
      <c r="D1466" s="730"/>
    </row>
    <row r="1467" s="729" customFormat="1" ht="12.75">
      <c r="D1467" s="730"/>
    </row>
    <row r="1468" s="729" customFormat="1" ht="12.75">
      <c r="D1468" s="730"/>
    </row>
    <row r="1469" s="729" customFormat="1" ht="12.75">
      <c r="D1469" s="730"/>
    </row>
    <row r="1470" s="729" customFormat="1" ht="12.75">
      <c r="D1470" s="730"/>
    </row>
    <row r="1471" s="729" customFormat="1" ht="12.75">
      <c r="D1471" s="730"/>
    </row>
    <row r="1472" s="729" customFormat="1" ht="12.75">
      <c r="D1472" s="730"/>
    </row>
    <row r="1473" s="729" customFormat="1" ht="12.75">
      <c r="D1473" s="730"/>
    </row>
    <row r="1474" s="729" customFormat="1" ht="12.75">
      <c r="D1474" s="730"/>
    </row>
    <row r="1475" s="729" customFormat="1" ht="12.75">
      <c r="D1475" s="730"/>
    </row>
    <row r="1476" s="729" customFormat="1" ht="12.75">
      <c r="D1476" s="730"/>
    </row>
    <row r="1477" s="729" customFormat="1" ht="12.75">
      <c r="D1477" s="730"/>
    </row>
    <row r="1478" s="729" customFormat="1" ht="12.75">
      <c r="D1478" s="730"/>
    </row>
    <row r="1479" s="729" customFormat="1" ht="12.75">
      <c r="D1479" s="730"/>
    </row>
    <row r="1480" s="729" customFormat="1" ht="12.75">
      <c r="D1480" s="730"/>
    </row>
    <row r="1481" s="729" customFormat="1" ht="12.75">
      <c r="D1481" s="730"/>
    </row>
    <row r="1482" s="729" customFormat="1" ht="12.75">
      <c r="D1482" s="730"/>
    </row>
    <row r="1483" s="729" customFormat="1" ht="12.75">
      <c r="D1483" s="730"/>
    </row>
    <row r="1484" s="729" customFormat="1" ht="12.75">
      <c r="D1484" s="730"/>
    </row>
    <row r="1485" s="729" customFormat="1" ht="12.75">
      <c r="D1485" s="730"/>
    </row>
    <row r="1486" s="729" customFormat="1" ht="12.75">
      <c r="D1486" s="730"/>
    </row>
    <row r="1487" s="729" customFormat="1" ht="12.75">
      <c r="D1487" s="730"/>
    </row>
    <row r="1488" s="729" customFormat="1" ht="12.75">
      <c r="D1488" s="730"/>
    </row>
    <row r="1489" s="729" customFormat="1" ht="12.75">
      <c r="D1489" s="730"/>
    </row>
    <row r="1490" s="729" customFormat="1" ht="12.75">
      <c r="D1490" s="730"/>
    </row>
    <row r="1491" s="729" customFormat="1" ht="12.75">
      <c r="D1491" s="730"/>
    </row>
    <row r="1492" s="729" customFormat="1" ht="12.75">
      <c r="D1492" s="730"/>
    </row>
    <row r="1493" s="729" customFormat="1" ht="12.75">
      <c r="D1493" s="730"/>
    </row>
    <row r="1494" s="729" customFormat="1" ht="12.75">
      <c r="D1494" s="730"/>
    </row>
    <row r="1495" s="729" customFormat="1" ht="12.75">
      <c r="D1495" s="730"/>
    </row>
    <row r="1496" s="729" customFormat="1" ht="12.75">
      <c r="D1496" s="730"/>
    </row>
    <row r="1497" s="729" customFormat="1" ht="12.75">
      <c r="D1497" s="730"/>
    </row>
    <row r="1498" s="729" customFormat="1" ht="12.75">
      <c r="D1498" s="730"/>
    </row>
    <row r="1499" s="729" customFormat="1" ht="12.75">
      <c r="D1499" s="730"/>
    </row>
    <row r="1500" s="729" customFormat="1" ht="12.75">
      <c r="D1500" s="730"/>
    </row>
    <row r="1501" s="729" customFormat="1" ht="12.75">
      <c r="D1501" s="730"/>
    </row>
    <row r="1502" s="729" customFormat="1" ht="12.75">
      <c r="D1502" s="730"/>
    </row>
    <row r="1503" s="729" customFormat="1" ht="12.75">
      <c r="D1503" s="730"/>
    </row>
    <row r="1504" s="729" customFormat="1" ht="12.75">
      <c r="D1504" s="730"/>
    </row>
    <row r="1505" s="729" customFormat="1" ht="12.75">
      <c r="D1505" s="730"/>
    </row>
    <row r="1506" s="729" customFormat="1" ht="12.75">
      <c r="D1506" s="730"/>
    </row>
    <row r="1507" s="729" customFormat="1" ht="12.75">
      <c r="D1507" s="730"/>
    </row>
    <row r="1508" s="729" customFormat="1" ht="12.75">
      <c r="D1508" s="730"/>
    </row>
    <row r="1509" s="729" customFormat="1" ht="12.75">
      <c r="D1509" s="730"/>
    </row>
    <row r="1510" s="729" customFormat="1" ht="12.75">
      <c r="D1510" s="730"/>
    </row>
    <row r="1511" s="729" customFormat="1" ht="12.75">
      <c r="D1511" s="730"/>
    </row>
    <row r="1512" s="729" customFormat="1" ht="12.75">
      <c r="D1512" s="730"/>
    </row>
    <row r="1513" s="729" customFormat="1" ht="12.75">
      <c r="D1513" s="730"/>
    </row>
    <row r="1514" s="729" customFormat="1" ht="12.75">
      <c r="D1514" s="730"/>
    </row>
    <row r="1515" s="729" customFormat="1" ht="12.75">
      <c r="D1515" s="730"/>
    </row>
    <row r="1516" s="729" customFormat="1" ht="12.75">
      <c r="D1516" s="730"/>
    </row>
    <row r="1517" s="729" customFormat="1" ht="12.75">
      <c r="D1517" s="730"/>
    </row>
    <row r="1518" s="729" customFormat="1" ht="12.75">
      <c r="D1518" s="730"/>
    </row>
    <row r="1519" s="729" customFormat="1" ht="12.75">
      <c r="D1519" s="730"/>
    </row>
    <row r="1520" s="729" customFormat="1" ht="12.75">
      <c r="D1520" s="730"/>
    </row>
    <row r="1521" s="729" customFormat="1" ht="12.75">
      <c r="D1521" s="730"/>
    </row>
    <row r="1522" s="729" customFormat="1" ht="12.75">
      <c r="D1522" s="730"/>
    </row>
    <row r="1523" s="729" customFormat="1" ht="12.75">
      <c r="D1523" s="730"/>
    </row>
    <row r="1524" s="729" customFormat="1" ht="12.75">
      <c r="D1524" s="730"/>
    </row>
    <row r="1525" s="729" customFormat="1" ht="12.75">
      <c r="D1525" s="730"/>
    </row>
    <row r="1526" s="729" customFormat="1" ht="12.75">
      <c r="D1526" s="730"/>
    </row>
    <row r="1527" s="729" customFormat="1" ht="12.75">
      <c r="D1527" s="730"/>
    </row>
    <row r="1528" s="729" customFormat="1" ht="12.75">
      <c r="D1528" s="730"/>
    </row>
    <row r="1529" s="729" customFormat="1" ht="12.75">
      <c r="D1529" s="730"/>
    </row>
    <row r="1530" s="729" customFormat="1" ht="12.75">
      <c r="D1530" s="730"/>
    </row>
    <row r="1531" s="729" customFormat="1" ht="12.75">
      <c r="D1531" s="730"/>
    </row>
    <row r="1532" s="729" customFormat="1" ht="12.75">
      <c r="D1532" s="730"/>
    </row>
    <row r="1533" s="729" customFormat="1" ht="12.75">
      <c r="D1533" s="730"/>
    </row>
    <row r="1534" s="729" customFormat="1" ht="12.75">
      <c r="D1534" s="730"/>
    </row>
    <row r="1535" s="729" customFormat="1" ht="12.75">
      <c r="D1535" s="730"/>
    </row>
    <row r="1536" s="729" customFormat="1" ht="12.75">
      <c r="D1536" s="730"/>
    </row>
    <row r="1537" s="729" customFormat="1" ht="12.75">
      <c r="D1537" s="730"/>
    </row>
    <row r="1538" s="729" customFormat="1" ht="12.75">
      <c r="D1538" s="730"/>
    </row>
    <row r="1539" s="729" customFormat="1" ht="12.75">
      <c r="D1539" s="730"/>
    </row>
    <row r="1540" s="729" customFormat="1" ht="12.75">
      <c r="D1540" s="730"/>
    </row>
    <row r="1541" s="729" customFormat="1" ht="12.75">
      <c r="D1541" s="730"/>
    </row>
    <row r="1542" s="729" customFormat="1" ht="12.75">
      <c r="D1542" s="730"/>
    </row>
    <row r="1543" s="729" customFormat="1" ht="12.75">
      <c r="D1543" s="730"/>
    </row>
    <row r="1544" s="729" customFormat="1" ht="12.75">
      <c r="D1544" s="730"/>
    </row>
    <row r="1545" s="729" customFormat="1" ht="12.75">
      <c r="D1545" s="730"/>
    </row>
    <row r="1546" s="729" customFormat="1" ht="12.75">
      <c r="D1546" s="730"/>
    </row>
    <row r="1547" s="729" customFormat="1" ht="12.75">
      <c r="D1547" s="730"/>
    </row>
    <row r="1548" s="729" customFormat="1" ht="12.75">
      <c r="D1548" s="730"/>
    </row>
    <row r="1549" s="729" customFormat="1" ht="12.75">
      <c r="D1549" s="730"/>
    </row>
    <row r="1550" s="729" customFormat="1" ht="12.75">
      <c r="D1550" s="730"/>
    </row>
    <row r="1551" s="729" customFormat="1" ht="12.75">
      <c r="D1551" s="730"/>
    </row>
  </sheetData>
  <sheetProtection/>
  <mergeCells count="40">
    <mergeCell ref="A12:A19"/>
    <mergeCell ref="C14:C15"/>
    <mergeCell ref="C16:C17"/>
    <mergeCell ref="C18:C19"/>
    <mergeCell ref="C46:C47"/>
    <mergeCell ref="C48:C49"/>
    <mergeCell ref="C30:C31"/>
    <mergeCell ref="C32:C33"/>
    <mergeCell ref="C34:C35"/>
    <mergeCell ref="C42:C43"/>
    <mergeCell ref="A5:A11"/>
    <mergeCell ref="A1:M2"/>
    <mergeCell ref="C38:C39"/>
    <mergeCell ref="C40:C41"/>
    <mergeCell ref="C6:C7"/>
    <mergeCell ref="C8:C9"/>
    <mergeCell ref="C10:C11"/>
    <mergeCell ref="B6:B11"/>
    <mergeCell ref="B12:C12"/>
    <mergeCell ref="B14:B19"/>
    <mergeCell ref="B46:B51"/>
    <mergeCell ref="A20:A27"/>
    <mergeCell ref="A28:A35"/>
    <mergeCell ref="A36:A43"/>
    <mergeCell ref="A44:A51"/>
    <mergeCell ref="B20:C20"/>
    <mergeCell ref="C50:C51"/>
    <mergeCell ref="C22:C23"/>
    <mergeCell ref="C24:C25"/>
    <mergeCell ref="C26:C27"/>
    <mergeCell ref="E3:M3"/>
    <mergeCell ref="A3:C4"/>
    <mergeCell ref="A52:M52"/>
    <mergeCell ref="B22:B27"/>
    <mergeCell ref="B28:C28"/>
    <mergeCell ref="B30:B35"/>
    <mergeCell ref="B36:C36"/>
    <mergeCell ref="B38:B43"/>
    <mergeCell ref="B44:C44"/>
    <mergeCell ref="B5:C5"/>
  </mergeCells>
  <printOptions/>
  <pageMargins left="0.7" right="0.7" top="0.787401575" bottom="0.787401575" header="0.3" footer="0.3"/>
  <pageSetup orientation="portrait" paperSize="9" r:id="rId1"/>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A5"/>
    </sheetView>
  </sheetViews>
  <sheetFormatPr defaultColWidth="11.421875" defaultRowHeight="15"/>
  <cols>
    <col min="1" max="1" width="14.7109375" style="16" customWidth="1"/>
    <col min="2" max="9" width="7.7109375" style="16" customWidth="1"/>
    <col min="10" max="16384" width="11.421875" style="16" customWidth="1"/>
  </cols>
  <sheetData>
    <row r="1" spans="1:9" ht="15" customHeight="1">
      <c r="A1" s="931" t="s">
        <v>192</v>
      </c>
      <c r="B1" s="931"/>
      <c r="C1" s="931"/>
      <c r="D1" s="931"/>
      <c r="E1" s="931"/>
      <c r="F1" s="931"/>
      <c r="G1" s="931"/>
      <c r="H1" s="931"/>
      <c r="I1" s="931"/>
    </row>
    <row r="2" spans="1:9" ht="27" customHeight="1" thickBot="1">
      <c r="A2" s="1140"/>
      <c r="B2" s="1140"/>
      <c r="C2" s="1140"/>
      <c r="D2" s="1140"/>
      <c r="E2" s="1140"/>
      <c r="F2" s="1140"/>
      <c r="G2" s="1140"/>
      <c r="H2" s="1140"/>
      <c r="I2" s="1140"/>
    </row>
    <row r="3" spans="1:9" ht="15" customHeight="1" thickTop="1">
      <c r="A3" s="1365" t="s">
        <v>359</v>
      </c>
      <c r="B3" s="913" t="s">
        <v>229</v>
      </c>
      <c r="C3" s="913"/>
      <c r="D3" s="1371" t="s">
        <v>265</v>
      </c>
      <c r="E3" s="1371"/>
      <c r="F3" s="1371"/>
      <c r="G3" s="1371"/>
      <c r="H3" s="1371"/>
      <c r="I3" s="1372"/>
    </row>
    <row r="4" spans="1:9" ht="15" customHeight="1">
      <c r="A4" s="1366"/>
      <c r="B4" s="1283"/>
      <c r="C4" s="1283"/>
      <c r="D4" s="1367" t="s">
        <v>302</v>
      </c>
      <c r="E4" s="1368"/>
      <c r="F4" s="1369" t="s">
        <v>303</v>
      </c>
      <c r="G4" s="1369"/>
      <c r="H4" s="1367" t="s">
        <v>268</v>
      </c>
      <c r="I4" s="1370"/>
    </row>
    <row r="5" spans="1:9" ht="15" customHeight="1">
      <c r="A5" s="1366"/>
      <c r="B5" s="178" t="s">
        <v>210</v>
      </c>
      <c r="C5" s="129" t="s">
        <v>211</v>
      </c>
      <c r="D5" s="109" t="s">
        <v>210</v>
      </c>
      <c r="E5" s="109" t="s">
        <v>211</v>
      </c>
      <c r="F5" s="109" t="s">
        <v>210</v>
      </c>
      <c r="G5" s="109" t="s">
        <v>211</v>
      </c>
      <c r="H5" s="109" t="s">
        <v>210</v>
      </c>
      <c r="I5" s="130" t="s">
        <v>211</v>
      </c>
    </row>
    <row r="6" spans="1:9" ht="15" customHeight="1">
      <c r="A6" s="176" t="s">
        <v>543</v>
      </c>
      <c r="B6" s="141">
        <v>68</v>
      </c>
      <c r="C6" s="173" t="s">
        <v>537</v>
      </c>
      <c r="D6" s="179" t="s">
        <v>537</v>
      </c>
      <c r="E6" s="179" t="s">
        <v>537</v>
      </c>
      <c r="F6" s="179" t="s">
        <v>537</v>
      </c>
      <c r="G6" s="179" t="s">
        <v>537</v>
      </c>
      <c r="H6" s="179" t="s">
        <v>537</v>
      </c>
      <c r="I6" s="174" t="s">
        <v>537</v>
      </c>
    </row>
    <row r="7" spans="1:9" ht="15" customHeight="1">
      <c r="A7" s="176" t="s">
        <v>349</v>
      </c>
      <c r="B7" s="141">
        <v>25</v>
      </c>
      <c r="C7" s="173" t="s">
        <v>537</v>
      </c>
      <c r="D7" s="179" t="s">
        <v>537</v>
      </c>
      <c r="E7" s="179" t="s">
        <v>537</v>
      </c>
      <c r="F7" s="179" t="s">
        <v>537</v>
      </c>
      <c r="G7" s="179" t="s">
        <v>537</v>
      </c>
      <c r="H7" s="179" t="s">
        <v>537</v>
      </c>
      <c r="I7" s="174" t="s">
        <v>537</v>
      </c>
    </row>
    <row r="8" spans="1:9" ht="15" customHeight="1">
      <c r="A8" s="176" t="s">
        <v>350</v>
      </c>
      <c r="B8" s="141">
        <v>57</v>
      </c>
      <c r="C8" s="173" t="s">
        <v>537</v>
      </c>
      <c r="D8" s="179" t="s">
        <v>537</v>
      </c>
      <c r="E8" s="179" t="s">
        <v>537</v>
      </c>
      <c r="F8" s="179" t="s">
        <v>537</v>
      </c>
      <c r="G8" s="179" t="s">
        <v>537</v>
      </c>
      <c r="H8" s="179" t="s">
        <v>537</v>
      </c>
      <c r="I8" s="174" t="s">
        <v>537</v>
      </c>
    </row>
    <row r="9" spans="1:9" ht="15" customHeight="1">
      <c r="A9" s="176" t="s">
        <v>351</v>
      </c>
      <c r="B9" s="141">
        <v>4</v>
      </c>
      <c r="C9" s="173" t="s">
        <v>537</v>
      </c>
      <c r="D9" s="179" t="s">
        <v>537</v>
      </c>
      <c r="E9" s="179" t="s">
        <v>537</v>
      </c>
      <c r="F9" s="179" t="s">
        <v>537</v>
      </c>
      <c r="G9" s="179" t="s">
        <v>537</v>
      </c>
      <c r="H9" s="179" t="s">
        <v>537</v>
      </c>
      <c r="I9" s="174" t="s">
        <v>537</v>
      </c>
    </row>
    <row r="10" spans="1:9" ht="15" customHeight="1" thickBot="1">
      <c r="A10" s="177" t="s">
        <v>229</v>
      </c>
      <c r="B10" s="142">
        <v>154</v>
      </c>
      <c r="C10" s="175">
        <f>B10/B10*100</f>
        <v>100</v>
      </c>
      <c r="D10" s="171">
        <v>83</v>
      </c>
      <c r="E10" s="103">
        <f>D10/B10*100</f>
        <v>53.896103896103895</v>
      </c>
      <c r="F10" s="171">
        <v>71</v>
      </c>
      <c r="G10" s="103">
        <f>F10/B10*100</f>
        <v>46.103896103896105</v>
      </c>
      <c r="H10" s="171">
        <v>40</v>
      </c>
      <c r="I10" s="134">
        <f>H10/B10*100</f>
        <v>25.97402597402597</v>
      </c>
    </row>
    <row r="11" spans="1:9" ht="15" customHeight="1" thickTop="1">
      <c r="A11" s="75" t="s">
        <v>158</v>
      </c>
      <c r="B11" s="75"/>
      <c r="C11" s="75"/>
      <c r="D11" s="75"/>
      <c r="E11" s="75"/>
      <c r="F11" s="75"/>
      <c r="G11" s="75"/>
      <c r="H11" s="75"/>
      <c r="I11" s="75"/>
    </row>
    <row r="12" spans="1:9" ht="15" customHeight="1">
      <c r="A12" s="1157" t="s">
        <v>348</v>
      </c>
      <c r="B12" s="1157"/>
      <c r="C12" s="1157"/>
      <c r="D12" s="1157"/>
      <c r="E12" s="1157"/>
      <c r="F12" s="1157"/>
      <c r="G12" s="1157"/>
      <c r="H12" s="1157"/>
      <c r="I12" s="1157"/>
    </row>
    <row r="13" spans="1:9" ht="12.75">
      <c r="A13" s="75"/>
      <c r="B13" s="75"/>
      <c r="C13" s="75"/>
      <c r="D13" s="75"/>
      <c r="E13" s="75"/>
      <c r="F13" s="75"/>
      <c r="G13" s="75"/>
      <c r="H13" s="75"/>
      <c r="I13" s="75"/>
    </row>
    <row r="17" ht="12.75">
      <c r="D17" s="172"/>
    </row>
  </sheetData>
  <sheetProtection/>
  <mergeCells count="8">
    <mergeCell ref="A12:I12"/>
    <mergeCell ref="A3:A5"/>
    <mergeCell ref="A1:I2"/>
    <mergeCell ref="D4:E4"/>
    <mergeCell ref="F4:G4"/>
    <mergeCell ref="H4:I4"/>
    <mergeCell ref="B3:C4"/>
    <mergeCell ref="D3:I3"/>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W28"/>
  <sheetViews>
    <sheetView zoomScalePageLayoutView="0" workbookViewId="0" topLeftCell="A1">
      <selection activeCell="A3" sqref="A3"/>
    </sheetView>
  </sheetViews>
  <sheetFormatPr defaultColWidth="11.421875" defaultRowHeight="15"/>
  <cols>
    <col min="1" max="1" width="4.8515625" style="16" customWidth="1"/>
    <col min="2" max="2" width="16.140625" style="16" customWidth="1"/>
    <col min="3" max="4" width="2.00390625" style="16" customWidth="1"/>
    <col min="5" max="5" width="7.57421875" style="16" customWidth="1"/>
    <col min="6" max="8" width="5.00390625" style="16" customWidth="1"/>
    <col min="9" max="11" width="3.28125" style="16" customWidth="1"/>
    <col min="12" max="14" width="3.8515625" style="16" customWidth="1"/>
    <col min="15" max="16" width="3.421875" style="16" customWidth="1"/>
    <col min="17" max="17" width="7.8515625" style="16" customWidth="1"/>
    <col min="18" max="20" width="1.8515625" style="16" customWidth="1"/>
    <col min="21" max="22" width="1.57421875" style="16" customWidth="1"/>
    <col min="23" max="23" width="10.421875" style="16" customWidth="1"/>
    <col min="24" max="16384" width="11.421875" style="16" customWidth="1"/>
  </cols>
  <sheetData>
    <row r="1" spans="1:23" ht="12.75">
      <c r="A1" s="1398" t="s">
        <v>721</v>
      </c>
      <c r="B1" s="1398"/>
      <c r="C1" s="1398"/>
      <c r="D1" s="1398"/>
      <c r="E1" s="1398"/>
      <c r="F1" s="1398"/>
      <c r="G1" s="1398"/>
      <c r="H1" s="1398"/>
      <c r="I1" s="1398"/>
      <c r="J1" s="1398"/>
      <c r="K1" s="1398"/>
      <c r="L1" s="1398"/>
      <c r="M1" s="1398"/>
      <c r="N1" s="1398"/>
      <c r="O1" s="1398"/>
      <c r="P1" s="1398"/>
      <c r="Q1" s="1398"/>
      <c r="R1" s="1398"/>
      <c r="S1" s="1398"/>
      <c r="T1" s="1398"/>
      <c r="U1" s="1398"/>
      <c r="V1" s="1398"/>
      <c r="W1" s="1398"/>
    </row>
    <row r="2" spans="1:23" ht="19.5" customHeight="1" thickBot="1">
      <c r="A2" s="1398"/>
      <c r="B2" s="1398"/>
      <c r="C2" s="1398"/>
      <c r="D2" s="1398"/>
      <c r="E2" s="1398"/>
      <c r="F2" s="1398"/>
      <c r="G2" s="1398"/>
      <c r="H2" s="1398"/>
      <c r="I2" s="1398"/>
      <c r="J2" s="1398"/>
      <c r="K2" s="1398"/>
      <c r="L2" s="1398"/>
      <c r="M2" s="1398"/>
      <c r="N2" s="1398"/>
      <c r="O2" s="1398"/>
      <c r="P2" s="1398"/>
      <c r="Q2" s="1398"/>
      <c r="R2" s="1398"/>
      <c r="S2" s="1398"/>
      <c r="T2" s="1398"/>
      <c r="U2" s="1398"/>
      <c r="V2" s="1398"/>
      <c r="W2" s="1398"/>
    </row>
    <row r="3" spans="1:23" ht="36" customHeight="1" thickTop="1">
      <c r="A3" s="846"/>
      <c r="B3" s="1396" t="s">
        <v>717</v>
      </c>
      <c r="C3" s="1248" t="s">
        <v>718</v>
      </c>
      <c r="D3" s="1399"/>
      <c r="E3" s="1400"/>
      <c r="F3" s="1248" t="s">
        <v>719</v>
      </c>
      <c r="G3" s="1399"/>
      <c r="H3" s="1399"/>
      <c r="I3" s="1403" t="s">
        <v>639</v>
      </c>
      <c r="J3" s="1399"/>
      <c r="K3" s="1399"/>
      <c r="L3" s="1399"/>
      <c r="M3" s="1399"/>
      <c r="N3" s="1399"/>
      <c r="O3" s="1399"/>
      <c r="P3" s="1399"/>
      <c r="Q3" s="1400"/>
      <c r="R3" s="1248" t="s">
        <v>640</v>
      </c>
      <c r="S3" s="1399"/>
      <c r="T3" s="1399"/>
      <c r="U3" s="1399"/>
      <c r="V3" s="1399"/>
      <c r="W3" s="1405"/>
    </row>
    <row r="4" spans="1:23" ht="23.25" customHeight="1">
      <c r="A4" s="847"/>
      <c r="B4" s="1397"/>
      <c r="C4" s="1401"/>
      <c r="D4" s="1401"/>
      <c r="E4" s="1402"/>
      <c r="F4" s="1401"/>
      <c r="G4" s="1401"/>
      <c r="H4" s="1401"/>
      <c r="I4" s="1404"/>
      <c r="J4" s="1401"/>
      <c r="K4" s="1401"/>
      <c r="L4" s="1401"/>
      <c r="M4" s="1401"/>
      <c r="N4" s="1401"/>
      <c r="O4" s="1401"/>
      <c r="P4" s="1401"/>
      <c r="Q4" s="1402"/>
      <c r="R4" s="1401"/>
      <c r="S4" s="1401"/>
      <c r="T4" s="1401"/>
      <c r="U4" s="1401"/>
      <c r="V4" s="1401"/>
      <c r="W4" s="1406"/>
    </row>
    <row r="5" spans="1:23" ht="12.75">
      <c r="A5" s="847"/>
      <c r="B5" s="1397"/>
      <c r="C5" s="1401"/>
      <c r="D5" s="1401"/>
      <c r="E5" s="1402"/>
      <c r="F5" s="1401"/>
      <c r="G5" s="1401"/>
      <c r="H5" s="1401"/>
      <c r="I5" s="1390" t="s">
        <v>229</v>
      </c>
      <c r="J5" s="1391"/>
      <c r="K5" s="1393"/>
      <c r="L5" s="1391" t="s">
        <v>641</v>
      </c>
      <c r="M5" s="1391"/>
      <c r="N5" s="1391"/>
      <c r="O5" s="1391"/>
      <c r="P5" s="1391"/>
      <c r="Q5" s="1393"/>
      <c r="R5" s="1391">
        <v>2009</v>
      </c>
      <c r="S5" s="1391"/>
      <c r="T5" s="1391"/>
      <c r="U5" s="1390">
        <v>2008</v>
      </c>
      <c r="V5" s="1391"/>
      <c r="W5" s="1392"/>
    </row>
    <row r="6" spans="1:23" ht="12.75">
      <c r="A6" s="847"/>
      <c r="B6" s="1397"/>
      <c r="C6" s="1401"/>
      <c r="D6" s="1401"/>
      <c r="E6" s="1402"/>
      <c r="F6" s="1401"/>
      <c r="G6" s="1401"/>
      <c r="H6" s="1401"/>
      <c r="I6" s="1390"/>
      <c r="J6" s="1391"/>
      <c r="K6" s="1393"/>
      <c r="L6" s="1252" t="s">
        <v>642</v>
      </c>
      <c r="M6" s="1391"/>
      <c r="N6" s="1393"/>
      <c r="O6" s="1250" t="s">
        <v>643</v>
      </c>
      <c r="P6" s="1391"/>
      <c r="Q6" s="1393"/>
      <c r="R6" s="1391"/>
      <c r="S6" s="1391"/>
      <c r="T6" s="1391"/>
      <c r="U6" s="1390"/>
      <c r="V6" s="1391"/>
      <c r="W6" s="1392"/>
    </row>
    <row r="7" spans="1:23" ht="12.75">
      <c r="A7" s="848" t="s">
        <v>245</v>
      </c>
      <c r="B7" s="1397"/>
      <c r="C7" s="1401"/>
      <c r="D7" s="1401"/>
      <c r="E7" s="1402"/>
      <c r="F7" s="1401"/>
      <c r="G7" s="1401"/>
      <c r="H7" s="1401"/>
      <c r="I7" s="1390"/>
      <c r="J7" s="1391"/>
      <c r="K7" s="1393"/>
      <c r="L7" s="1391"/>
      <c r="M7" s="1391"/>
      <c r="N7" s="1393"/>
      <c r="O7" s="1390"/>
      <c r="P7" s="1391"/>
      <c r="Q7" s="1393"/>
      <c r="R7" s="1391"/>
      <c r="S7" s="1391"/>
      <c r="T7" s="1391"/>
      <c r="U7" s="1390"/>
      <c r="V7" s="1391"/>
      <c r="W7" s="1392"/>
    </row>
    <row r="8" spans="1:23" ht="12.75">
      <c r="A8" s="849"/>
      <c r="B8" s="845"/>
      <c r="C8" s="1394" t="s">
        <v>210</v>
      </c>
      <c r="D8" s="1394"/>
      <c r="E8" s="1394"/>
      <c r="F8" s="1394"/>
      <c r="G8" s="1394"/>
      <c r="H8" s="1394"/>
      <c r="I8" s="1394"/>
      <c r="J8" s="1394"/>
      <c r="K8" s="1394"/>
      <c r="L8" s="1394"/>
      <c r="M8" s="1394"/>
      <c r="N8" s="1394"/>
      <c r="O8" s="1394"/>
      <c r="P8" s="1394"/>
      <c r="Q8" s="1394"/>
      <c r="R8" s="1394"/>
      <c r="S8" s="1394"/>
      <c r="T8" s="1394"/>
      <c r="U8" s="1394"/>
      <c r="V8" s="1394"/>
      <c r="W8" s="1395"/>
    </row>
    <row r="9" spans="1:23" ht="12.75">
      <c r="A9" s="1373">
        <v>2008</v>
      </c>
      <c r="B9" s="259" t="s">
        <v>657</v>
      </c>
      <c r="C9" s="1385">
        <v>0</v>
      </c>
      <c r="D9" s="1385"/>
      <c r="E9" s="1386"/>
      <c r="F9" s="1387">
        <v>0</v>
      </c>
      <c r="G9" s="1385"/>
      <c r="H9" s="1386"/>
      <c r="I9" s="1385">
        <v>0</v>
      </c>
      <c r="J9" s="1385"/>
      <c r="K9" s="1386"/>
      <c r="L9" s="1385">
        <v>0</v>
      </c>
      <c r="M9" s="1385"/>
      <c r="N9" s="1386"/>
      <c r="O9" s="1385">
        <v>0</v>
      </c>
      <c r="P9" s="1385"/>
      <c r="Q9" s="1385"/>
      <c r="R9" s="1385">
        <v>0</v>
      </c>
      <c r="S9" s="1385"/>
      <c r="T9" s="1386"/>
      <c r="U9" s="1385">
        <v>0</v>
      </c>
      <c r="V9" s="1385"/>
      <c r="W9" s="1388"/>
    </row>
    <row r="10" spans="1:23" ht="12.75">
      <c r="A10" s="1373"/>
      <c r="B10" s="259" t="s">
        <v>648</v>
      </c>
      <c r="C10" s="1385">
        <v>0</v>
      </c>
      <c r="D10" s="1385"/>
      <c r="E10" s="1386"/>
      <c r="F10" s="1387">
        <v>0</v>
      </c>
      <c r="G10" s="1385"/>
      <c r="H10" s="1386"/>
      <c r="I10" s="1385">
        <v>0</v>
      </c>
      <c r="J10" s="1385"/>
      <c r="K10" s="1386"/>
      <c r="L10" s="1385">
        <v>0</v>
      </c>
      <c r="M10" s="1385"/>
      <c r="N10" s="1386"/>
      <c r="O10" s="1385">
        <v>0</v>
      </c>
      <c r="P10" s="1385"/>
      <c r="Q10" s="1386"/>
      <c r="R10" s="1385">
        <v>0</v>
      </c>
      <c r="S10" s="1385"/>
      <c r="T10" s="1386"/>
      <c r="U10" s="1385">
        <v>0</v>
      </c>
      <c r="V10" s="1385"/>
      <c r="W10" s="1388"/>
    </row>
    <row r="11" spans="1:23" ht="12.75">
      <c r="A11" s="1373"/>
      <c r="B11" s="259" t="s">
        <v>651</v>
      </c>
      <c r="C11" s="1385">
        <v>0</v>
      </c>
      <c r="D11" s="1385"/>
      <c r="E11" s="1386"/>
      <c r="F11" s="1387">
        <v>0</v>
      </c>
      <c r="G11" s="1385"/>
      <c r="H11" s="1386"/>
      <c r="I11" s="1385">
        <v>0</v>
      </c>
      <c r="J11" s="1385"/>
      <c r="K11" s="1386"/>
      <c r="L11" s="1385">
        <v>0</v>
      </c>
      <c r="M11" s="1385"/>
      <c r="N11" s="1386"/>
      <c r="O11" s="1385">
        <v>0</v>
      </c>
      <c r="P11" s="1385"/>
      <c r="Q11" s="1386"/>
      <c r="R11" s="1385">
        <v>0</v>
      </c>
      <c r="S11" s="1385"/>
      <c r="T11" s="1386"/>
      <c r="U11" s="1385">
        <v>0</v>
      </c>
      <c r="V11" s="1385"/>
      <c r="W11" s="1388"/>
    </row>
    <row r="12" spans="1:23" ht="12.75">
      <c r="A12" s="1373"/>
      <c r="B12" s="259" t="s">
        <v>652</v>
      </c>
      <c r="C12" s="1385">
        <v>0</v>
      </c>
      <c r="D12" s="1385"/>
      <c r="E12" s="1386"/>
      <c r="F12" s="1387">
        <v>0</v>
      </c>
      <c r="G12" s="1385"/>
      <c r="H12" s="1386"/>
      <c r="I12" s="1385">
        <v>0</v>
      </c>
      <c r="J12" s="1385"/>
      <c r="K12" s="1386"/>
      <c r="L12" s="1385">
        <v>0</v>
      </c>
      <c r="M12" s="1385"/>
      <c r="N12" s="1386"/>
      <c r="O12" s="1385">
        <v>0</v>
      </c>
      <c r="P12" s="1385"/>
      <c r="Q12" s="1386"/>
      <c r="R12" s="1385">
        <v>0</v>
      </c>
      <c r="S12" s="1385"/>
      <c r="T12" s="1386"/>
      <c r="U12" s="1385">
        <v>0</v>
      </c>
      <c r="V12" s="1385"/>
      <c r="W12" s="1388"/>
    </row>
    <row r="13" spans="1:23" ht="12.75">
      <c r="A13" s="1373"/>
      <c r="B13" s="259" t="s">
        <v>653</v>
      </c>
      <c r="C13" s="1385">
        <v>0</v>
      </c>
      <c r="D13" s="1385"/>
      <c r="E13" s="1386"/>
      <c r="F13" s="1387">
        <v>0</v>
      </c>
      <c r="G13" s="1385"/>
      <c r="H13" s="1386"/>
      <c r="I13" s="1385">
        <v>0</v>
      </c>
      <c r="J13" s="1385"/>
      <c r="K13" s="1386"/>
      <c r="L13" s="1385">
        <v>0</v>
      </c>
      <c r="M13" s="1385"/>
      <c r="N13" s="1386"/>
      <c r="O13" s="1385">
        <v>0</v>
      </c>
      <c r="P13" s="1385"/>
      <c r="Q13" s="1386"/>
      <c r="R13" s="1385">
        <v>0</v>
      </c>
      <c r="S13" s="1385"/>
      <c r="T13" s="1386"/>
      <c r="U13" s="1385">
        <v>0</v>
      </c>
      <c r="V13" s="1385"/>
      <c r="W13" s="1388"/>
    </row>
    <row r="14" spans="1:23" ht="12.75">
      <c r="A14" s="1373"/>
      <c r="B14" s="259" t="s">
        <v>654</v>
      </c>
      <c r="C14" s="1385">
        <v>0</v>
      </c>
      <c r="D14" s="1385"/>
      <c r="E14" s="1386"/>
      <c r="F14" s="1387">
        <v>0</v>
      </c>
      <c r="G14" s="1385"/>
      <c r="H14" s="1386"/>
      <c r="I14" s="1385">
        <v>0</v>
      </c>
      <c r="J14" s="1385"/>
      <c r="K14" s="1386"/>
      <c r="L14" s="1385">
        <v>0</v>
      </c>
      <c r="M14" s="1385"/>
      <c r="N14" s="1386"/>
      <c r="O14" s="1385">
        <v>0</v>
      </c>
      <c r="P14" s="1385"/>
      <c r="Q14" s="1386"/>
      <c r="R14" s="1385">
        <v>0</v>
      </c>
      <c r="S14" s="1385"/>
      <c r="T14" s="1386"/>
      <c r="U14" s="1385">
        <v>0</v>
      </c>
      <c r="V14" s="1385"/>
      <c r="W14" s="1388"/>
    </row>
    <row r="15" spans="1:23" ht="12.75">
      <c r="A15" s="1373"/>
      <c r="B15" s="259" t="s">
        <v>716</v>
      </c>
      <c r="C15" s="1385">
        <v>0</v>
      </c>
      <c r="D15" s="1385"/>
      <c r="E15" s="1386"/>
      <c r="F15" s="1387">
        <v>0</v>
      </c>
      <c r="G15" s="1385"/>
      <c r="H15" s="1386"/>
      <c r="I15" s="1385">
        <v>0</v>
      </c>
      <c r="J15" s="1385"/>
      <c r="K15" s="1386"/>
      <c r="L15" s="1385">
        <v>0</v>
      </c>
      <c r="M15" s="1385"/>
      <c r="N15" s="1386"/>
      <c r="O15" s="1385">
        <v>0</v>
      </c>
      <c r="P15" s="1385"/>
      <c r="Q15" s="1386"/>
      <c r="R15" s="1385">
        <v>0</v>
      </c>
      <c r="S15" s="1385"/>
      <c r="T15" s="1386"/>
      <c r="U15" s="1385">
        <v>0</v>
      </c>
      <c r="V15" s="1385"/>
      <c r="W15" s="1388"/>
    </row>
    <row r="16" spans="1:23" ht="12.75">
      <c r="A16" s="1373"/>
      <c r="B16" s="259" t="s">
        <v>655</v>
      </c>
      <c r="C16" s="1385">
        <v>107</v>
      </c>
      <c r="D16" s="1385"/>
      <c r="E16" s="1386"/>
      <c r="F16" s="1387">
        <v>584</v>
      </c>
      <c r="G16" s="1385"/>
      <c r="H16" s="1386"/>
      <c r="I16" s="1385">
        <v>37</v>
      </c>
      <c r="J16" s="1385"/>
      <c r="K16" s="1386"/>
      <c r="L16" s="1385">
        <v>37</v>
      </c>
      <c r="M16" s="1385"/>
      <c r="N16" s="1386"/>
      <c r="O16" s="1385">
        <v>0</v>
      </c>
      <c r="P16" s="1385"/>
      <c r="Q16" s="1386"/>
      <c r="R16" s="1385">
        <v>61</v>
      </c>
      <c r="S16" s="1385"/>
      <c r="T16" s="1386"/>
      <c r="U16" s="1385">
        <v>68</v>
      </c>
      <c r="V16" s="1385"/>
      <c r="W16" s="1388"/>
    </row>
    <row r="17" spans="1:23" ht="12.75">
      <c r="A17" s="1373"/>
      <c r="B17" s="259" t="s">
        <v>656</v>
      </c>
      <c r="C17" s="1385">
        <v>0</v>
      </c>
      <c r="D17" s="1385"/>
      <c r="E17" s="1386"/>
      <c r="F17" s="1387">
        <v>0</v>
      </c>
      <c r="G17" s="1385"/>
      <c r="H17" s="1386"/>
      <c r="I17" s="1385">
        <v>0</v>
      </c>
      <c r="J17" s="1385"/>
      <c r="K17" s="1386"/>
      <c r="L17" s="1385">
        <v>0</v>
      </c>
      <c r="M17" s="1385"/>
      <c r="N17" s="1386"/>
      <c r="O17" s="1385">
        <v>0</v>
      </c>
      <c r="P17" s="1385"/>
      <c r="Q17" s="1386"/>
      <c r="R17" s="1385">
        <v>0</v>
      </c>
      <c r="S17" s="1385"/>
      <c r="T17" s="1386"/>
      <c r="U17" s="1385">
        <v>0</v>
      </c>
      <c r="V17" s="1385"/>
      <c r="W17" s="1388"/>
    </row>
    <row r="18" spans="1:23" ht="12.75">
      <c r="A18" s="1378"/>
      <c r="B18" s="1379"/>
      <c r="C18" s="1379"/>
      <c r="D18" s="1379"/>
      <c r="E18" s="1379"/>
      <c r="F18" s="1379"/>
      <c r="G18" s="1379"/>
      <c r="H18" s="1379"/>
      <c r="I18" s="1379"/>
      <c r="J18" s="1379"/>
      <c r="K18" s="1379"/>
      <c r="L18" s="1379"/>
      <c r="M18" s="1379"/>
      <c r="N18" s="1379"/>
      <c r="O18" s="1379"/>
      <c r="P18" s="1379"/>
      <c r="Q18" s="1380"/>
      <c r="R18" s="1375">
        <v>2010</v>
      </c>
      <c r="S18" s="1375"/>
      <c r="T18" s="1376"/>
      <c r="U18" s="1375">
        <v>2009</v>
      </c>
      <c r="V18" s="1375"/>
      <c r="W18" s="1377"/>
    </row>
    <row r="19" spans="1:23" ht="12.75">
      <c r="A19" s="1373">
        <v>2009</v>
      </c>
      <c r="B19" s="217" t="s">
        <v>657</v>
      </c>
      <c r="C19" s="1385">
        <v>0</v>
      </c>
      <c r="D19" s="1385"/>
      <c r="E19" s="1386"/>
      <c r="F19" s="1387">
        <v>0</v>
      </c>
      <c r="G19" s="1385"/>
      <c r="H19" s="1386"/>
      <c r="I19" s="1385">
        <v>0</v>
      </c>
      <c r="J19" s="1385"/>
      <c r="K19" s="1386"/>
      <c r="L19" s="1385">
        <v>0</v>
      </c>
      <c r="M19" s="1385"/>
      <c r="N19" s="1386"/>
      <c r="O19" s="1385">
        <v>0</v>
      </c>
      <c r="P19" s="1385"/>
      <c r="Q19" s="1386"/>
      <c r="R19" s="1385">
        <v>0</v>
      </c>
      <c r="S19" s="1385"/>
      <c r="T19" s="1386"/>
      <c r="U19" s="1385">
        <v>0</v>
      </c>
      <c r="V19" s="1385"/>
      <c r="W19" s="1388"/>
    </row>
    <row r="20" spans="1:23" ht="12.75">
      <c r="A20" s="1373"/>
      <c r="B20" s="217" t="s">
        <v>648</v>
      </c>
      <c r="C20" s="1385">
        <v>0</v>
      </c>
      <c r="D20" s="1385"/>
      <c r="E20" s="1386"/>
      <c r="F20" s="1387">
        <v>0</v>
      </c>
      <c r="G20" s="1385"/>
      <c r="H20" s="1386"/>
      <c r="I20" s="1385">
        <v>0</v>
      </c>
      <c r="J20" s="1385"/>
      <c r="K20" s="1386"/>
      <c r="L20" s="1385">
        <v>0</v>
      </c>
      <c r="M20" s="1385"/>
      <c r="N20" s="1386"/>
      <c r="O20" s="1385">
        <v>0</v>
      </c>
      <c r="P20" s="1385"/>
      <c r="Q20" s="1386"/>
      <c r="R20" s="1385">
        <v>0</v>
      </c>
      <c r="S20" s="1385"/>
      <c r="T20" s="1386"/>
      <c r="U20" s="1385">
        <v>0</v>
      </c>
      <c r="V20" s="1385"/>
      <c r="W20" s="1388"/>
    </row>
    <row r="21" spans="1:23" ht="12.75">
      <c r="A21" s="1373"/>
      <c r="B21" s="217" t="s">
        <v>651</v>
      </c>
      <c r="C21" s="1385">
        <v>0</v>
      </c>
      <c r="D21" s="1385"/>
      <c r="E21" s="1386"/>
      <c r="F21" s="1387">
        <v>0</v>
      </c>
      <c r="G21" s="1385"/>
      <c r="H21" s="1386"/>
      <c r="I21" s="1385">
        <v>0</v>
      </c>
      <c r="J21" s="1385"/>
      <c r="K21" s="1386"/>
      <c r="L21" s="1385">
        <v>0</v>
      </c>
      <c r="M21" s="1385"/>
      <c r="N21" s="1386"/>
      <c r="O21" s="1385">
        <v>0</v>
      </c>
      <c r="P21" s="1385"/>
      <c r="Q21" s="1386"/>
      <c r="R21" s="1385">
        <v>0</v>
      </c>
      <c r="S21" s="1385"/>
      <c r="T21" s="1386"/>
      <c r="U21" s="1385">
        <v>0</v>
      </c>
      <c r="V21" s="1385"/>
      <c r="W21" s="1388"/>
    </row>
    <row r="22" spans="1:23" ht="12.75">
      <c r="A22" s="1373"/>
      <c r="B22" s="217" t="s">
        <v>652</v>
      </c>
      <c r="C22" s="1385">
        <v>0</v>
      </c>
      <c r="D22" s="1385"/>
      <c r="E22" s="1386"/>
      <c r="F22" s="1387">
        <v>0</v>
      </c>
      <c r="G22" s="1385"/>
      <c r="H22" s="1386"/>
      <c r="I22" s="1385">
        <v>0</v>
      </c>
      <c r="J22" s="1385"/>
      <c r="K22" s="1386"/>
      <c r="L22" s="1385">
        <v>0</v>
      </c>
      <c r="M22" s="1385"/>
      <c r="N22" s="1386"/>
      <c r="O22" s="1385">
        <v>0</v>
      </c>
      <c r="P22" s="1385"/>
      <c r="Q22" s="1386"/>
      <c r="R22" s="1385">
        <v>0</v>
      </c>
      <c r="S22" s="1385"/>
      <c r="T22" s="1386"/>
      <c r="U22" s="1385">
        <v>0</v>
      </c>
      <c r="V22" s="1385"/>
      <c r="W22" s="1388"/>
    </row>
    <row r="23" spans="1:23" ht="12.75">
      <c r="A23" s="1373"/>
      <c r="B23" s="217" t="s">
        <v>653</v>
      </c>
      <c r="C23" s="1385">
        <v>0</v>
      </c>
      <c r="D23" s="1385"/>
      <c r="E23" s="1386"/>
      <c r="F23" s="1387">
        <v>0</v>
      </c>
      <c r="G23" s="1385"/>
      <c r="H23" s="1386"/>
      <c r="I23" s="1385">
        <v>0</v>
      </c>
      <c r="J23" s="1385"/>
      <c r="K23" s="1386"/>
      <c r="L23" s="1385">
        <v>0</v>
      </c>
      <c r="M23" s="1385"/>
      <c r="N23" s="1386"/>
      <c r="O23" s="1385">
        <v>0</v>
      </c>
      <c r="P23" s="1385"/>
      <c r="Q23" s="1386"/>
      <c r="R23" s="1385">
        <v>0</v>
      </c>
      <c r="S23" s="1385"/>
      <c r="T23" s="1386"/>
      <c r="U23" s="1385">
        <v>0</v>
      </c>
      <c r="V23" s="1385"/>
      <c r="W23" s="1388"/>
    </row>
    <row r="24" spans="1:23" ht="12.75">
      <c r="A24" s="1373"/>
      <c r="B24" s="217" t="s">
        <v>654</v>
      </c>
      <c r="C24" s="1385">
        <v>0</v>
      </c>
      <c r="D24" s="1385"/>
      <c r="E24" s="1386"/>
      <c r="F24" s="1387">
        <v>0</v>
      </c>
      <c r="G24" s="1385"/>
      <c r="H24" s="1386"/>
      <c r="I24" s="1385">
        <v>0</v>
      </c>
      <c r="J24" s="1385"/>
      <c r="K24" s="1386"/>
      <c r="L24" s="1385">
        <v>0</v>
      </c>
      <c r="M24" s="1385"/>
      <c r="N24" s="1386"/>
      <c r="O24" s="1385">
        <v>0</v>
      </c>
      <c r="P24" s="1385"/>
      <c r="Q24" s="1386"/>
      <c r="R24" s="1385">
        <v>0</v>
      </c>
      <c r="S24" s="1385"/>
      <c r="T24" s="1386"/>
      <c r="U24" s="1385">
        <v>0</v>
      </c>
      <c r="V24" s="1385"/>
      <c r="W24" s="1388"/>
    </row>
    <row r="25" spans="1:23" ht="12.75">
      <c r="A25" s="1373"/>
      <c r="B25" s="217" t="s">
        <v>716</v>
      </c>
      <c r="C25" s="1385">
        <v>0</v>
      </c>
      <c r="D25" s="1385"/>
      <c r="E25" s="1386"/>
      <c r="F25" s="1387">
        <v>0</v>
      </c>
      <c r="G25" s="1385"/>
      <c r="H25" s="1386"/>
      <c r="I25" s="1385">
        <v>0</v>
      </c>
      <c r="J25" s="1385"/>
      <c r="K25" s="1386"/>
      <c r="L25" s="1385">
        <v>0</v>
      </c>
      <c r="M25" s="1385"/>
      <c r="N25" s="1386"/>
      <c r="O25" s="1385">
        <v>0</v>
      </c>
      <c r="P25" s="1385"/>
      <c r="Q25" s="1386"/>
      <c r="R25" s="1385">
        <v>0</v>
      </c>
      <c r="S25" s="1385"/>
      <c r="T25" s="1386"/>
      <c r="U25" s="1385">
        <v>0</v>
      </c>
      <c r="V25" s="1385"/>
      <c r="W25" s="1388"/>
    </row>
    <row r="26" spans="1:23" ht="12.75">
      <c r="A26" s="1373"/>
      <c r="B26" s="217" t="s">
        <v>655</v>
      </c>
      <c r="C26" s="1385">
        <v>104</v>
      </c>
      <c r="D26" s="1385"/>
      <c r="E26" s="1386"/>
      <c r="F26" s="1387">
        <v>598</v>
      </c>
      <c r="G26" s="1385"/>
      <c r="H26" s="1386"/>
      <c r="I26" s="1385">
        <v>52</v>
      </c>
      <c r="J26" s="1385"/>
      <c r="K26" s="1386"/>
      <c r="L26" s="1385">
        <v>52</v>
      </c>
      <c r="M26" s="1385"/>
      <c r="N26" s="1386"/>
      <c r="O26" s="1385">
        <v>0</v>
      </c>
      <c r="P26" s="1385"/>
      <c r="Q26" s="1386"/>
      <c r="R26" s="1385">
        <v>64</v>
      </c>
      <c r="S26" s="1385"/>
      <c r="T26" s="1386"/>
      <c r="U26" s="1385">
        <v>74</v>
      </c>
      <c r="V26" s="1385"/>
      <c r="W26" s="1388"/>
    </row>
    <row r="27" spans="1:23" ht="13.5" thickBot="1">
      <c r="A27" s="1374"/>
      <c r="B27" s="258" t="s">
        <v>656</v>
      </c>
      <c r="C27" s="1381">
        <v>0</v>
      </c>
      <c r="D27" s="1382"/>
      <c r="E27" s="1383"/>
      <c r="F27" s="1384">
        <v>0</v>
      </c>
      <c r="G27" s="1382"/>
      <c r="H27" s="1383"/>
      <c r="I27" s="1382">
        <v>0</v>
      </c>
      <c r="J27" s="1382"/>
      <c r="K27" s="1382"/>
      <c r="L27" s="1382">
        <v>0</v>
      </c>
      <c r="M27" s="1382"/>
      <c r="N27" s="1382"/>
      <c r="O27" s="1382">
        <v>0</v>
      </c>
      <c r="P27" s="1382"/>
      <c r="Q27" s="1383"/>
      <c r="R27" s="1382">
        <v>0</v>
      </c>
      <c r="S27" s="1382"/>
      <c r="T27" s="1383"/>
      <c r="U27" s="1382">
        <v>0</v>
      </c>
      <c r="V27" s="1382"/>
      <c r="W27" s="1389"/>
    </row>
    <row r="28" ht="13.5" thickTop="1">
      <c r="A28" s="190" t="s">
        <v>348</v>
      </c>
    </row>
  </sheetData>
  <sheetProtection/>
  <mergeCells count="144">
    <mergeCell ref="O6:Q7"/>
    <mergeCell ref="B3:B7"/>
    <mergeCell ref="A1:W2"/>
    <mergeCell ref="C3:E7"/>
    <mergeCell ref="F3:H7"/>
    <mergeCell ref="I3:Q4"/>
    <mergeCell ref="R3:W4"/>
    <mergeCell ref="I5:K7"/>
    <mergeCell ref="L5:Q5"/>
    <mergeCell ref="R5:T7"/>
    <mergeCell ref="U5:W7"/>
    <mergeCell ref="L6:N7"/>
    <mergeCell ref="C8:W8"/>
    <mergeCell ref="C9:E9"/>
    <mergeCell ref="F9:H9"/>
    <mergeCell ref="I9:K9"/>
    <mergeCell ref="L9:N9"/>
    <mergeCell ref="O9:Q9"/>
    <mergeCell ref="R9:T9"/>
    <mergeCell ref="U9:W9"/>
    <mergeCell ref="R11:T11"/>
    <mergeCell ref="U11:W11"/>
    <mergeCell ref="C10:E10"/>
    <mergeCell ref="F10:H10"/>
    <mergeCell ref="I10:K10"/>
    <mergeCell ref="L10:N10"/>
    <mergeCell ref="O10:Q10"/>
    <mergeCell ref="R10:T10"/>
    <mergeCell ref="U10:W10"/>
    <mergeCell ref="C11:E11"/>
    <mergeCell ref="F12:H12"/>
    <mergeCell ref="I12:K12"/>
    <mergeCell ref="L12:N12"/>
    <mergeCell ref="O12:Q12"/>
    <mergeCell ref="F11:H11"/>
    <mergeCell ref="I11:K11"/>
    <mergeCell ref="L11:N11"/>
    <mergeCell ref="O11:Q11"/>
    <mergeCell ref="U12:W12"/>
    <mergeCell ref="I13:K13"/>
    <mergeCell ref="L13:N13"/>
    <mergeCell ref="O13:Q13"/>
    <mergeCell ref="R13:T13"/>
    <mergeCell ref="U13:W13"/>
    <mergeCell ref="R12:T12"/>
    <mergeCell ref="U16:W16"/>
    <mergeCell ref="O17:Q17"/>
    <mergeCell ref="R17:T17"/>
    <mergeCell ref="U17:W17"/>
    <mergeCell ref="L16:N16"/>
    <mergeCell ref="O16:Q16"/>
    <mergeCell ref="R16:T16"/>
    <mergeCell ref="L17:N17"/>
    <mergeCell ref="C12:E12"/>
    <mergeCell ref="U14:W14"/>
    <mergeCell ref="U15:W15"/>
    <mergeCell ref="R14:T14"/>
    <mergeCell ref="L15:N15"/>
    <mergeCell ref="O15:Q15"/>
    <mergeCell ref="R15:T15"/>
    <mergeCell ref="I14:K14"/>
    <mergeCell ref="L14:N14"/>
    <mergeCell ref="O14:Q14"/>
    <mergeCell ref="I17:K17"/>
    <mergeCell ref="A9:A17"/>
    <mergeCell ref="C19:E19"/>
    <mergeCell ref="F19:H19"/>
    <mergeCell ref="C14:E14"/>
    <mergeCell ref="C17:E17"/>
    <mergeCell ref="F17:H17"/>
    <mergeCell ref="F14:H14"/>
    <mergeCell ref="C13:E13"/>
    <mergeCell ref="F13:H13"/>
    <mergeCell ref="F16:H16"/>
    <mergeCell ref="I16:K16"/>
    <mergeCell ref="C15:E15"/>
    <mergeCell ref="F15:H15"/>
    <mergeCell ref="I15:K15"/>
    <mergeCell ref="C16:E16"/>
    <mergeCell ref="C20:E20"/>
    <mergeCell ref="F20:H20"/>
    <mergeCell ref="I20:K20"/>
    <mergeCell ref="L20:N20"/>
    <mergeCell ref="I21:K21"/>
    <mergeCell ref="L21:N21"/>
    <mergeCell ref="O21:Q21"/>
    <mergeCell ref="R21:T21"/>
    <mergeCell ref="U19:W19"/>
    <mergeCell ref="U20:W20"/>
    <mergeCell ref="I19:K19"/>
    <mergeCell ref="L19:N19"/>
    <mergeCell ref="O20:Q20"/>
    <mergeCell ref="R20:T20"/>
    <mergeCell ref="O19:Q19"/>
    <mergeCell ref="R19:T19"/>
    <mergeCell ref="U21:W21"/>
    <mergeCell ref="C22:E22"/>
    <mergeCell ref="F22:H22"/>
    <mergeCell ref="I22:K22"/>
    <mergeCell ref="L22:N22"/>
    <mergeCell ref="O22:Q22"/>
    <mergeCell ref="R22:T22"/>
    <mergeCell ref="U22:W22"/>
    <mergeCell ref="C21:E21"/>
    <mergeCell ref="F21:H21"/>
    <mergeCell ref="C23:E23"/>
    <mergeCell ref="F23:H23"/>
    <mergeCell ref="I23:K23"/>
    <mergeCell ref="L23:N23"/>
    <mergeCell ref="C24:E24"/>
    <mergeCell ref="F24:H24"/>
    <mergeCell ref="I24:K24"/>
    <mergeCell ref="L24:N24"/>
    <mergeCell ref="O23:Q23"/>
    <mergeCell ref="R23:T23"/>
    <mergeCell ref="O24:Q24"/>
    <mergeCell ref="R24:T24"/>
    <mergeCell ref="U23:W23"/>
    <mergeCell ref="U24:W24"/>
    <mergeCell ref="R27:T27"/>
    <mergeCell ref="U25:W25"/>
    <mergeCell ref="U27:W27"/>
    <mergeCell ref="R26:T26"/>
    <mergeCell ref="U26:W26"/>
    <mergeCell ref="C25:E25"/>
    <mergeCell ref="C26:E26"/>
    <mergeCell ref="F26:H26"/>
    <mergeCell ref="I26:K26"/>
    <mergeCell ref="L26:N26"/>
    <mergeCell ref="R25:T25"/>
    <mergeCell ref="F25:H25"/>
    <mergeCell ref="I25:K25"/>
    <mergeCell ref="L25:N25"/>
    <mergeCell ref="O25:Q25"/>
    <mergeCell ref="A19:A27"/>
    <mergeCell ref="R18:T18"/>
    <mergeCell ref="U18:W18"/>
    <mergeCell ref="A18:Q18"/>
    <mergeCell ref="C27:E27"/>
    <mergeCell ref="F27:H27"/>
    <mergeCell ref="I27:K27"/>
    <mergeCell ref="L27:N27"/>
    <mergeCell ref="O27:Q27"/>
    <mergeCell ref="O26:Q26"/>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1.421875" defaultRowHeight="15"/>
  <cols>
    <col min="1" max="1" width="11.421875" style="279" customWidth="1"/>
    <col min="3" max="3" width="9.7109375" style="0" customWidth="1"/>
    <col min="4" max="4" width="7.7109375" style="0" customWidth="1"/>
    <col min="5" max="5" width="9.0039062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30" customHeight="1" thickBot="1">
      <c r="A1" s="939" t="s">
        <v>704</v>
      </c>
      <c r="B1" s="939"/>
      <c r="C1" s="939"/>
      <c r="D1" s="939"/>
      <c r="E1" s="939"/>
      <c r="F1" s="939"/>
      <c r="G1" s="939"/>
      <c r="H1" s="939"/>
      <c r="I1" s="939"/>
      <c r="J1" s="939"/>
      <c r="K1" s="939"/>
      <c r="L1" s="939"/>
      <c r="M1" s="939"/>
    </row>
    <row r="2" spans="1:13" ht="15.75" customHeight="1" thickTop="1">
      <c r="A2" s="981"/>
      <c r="B2" s="982"/>
      <c r="C2" s="963" t="s">
        <v>468</v>
      </c>
      <c r="D2" s="964"/>
      <c r="E2" s="964"/>
      <c r="F2" s="964"/>
      <c r="G2" s="964"/>
      <c r="H2" s="964"/>
      <c r="I2" s="964"/>
      <c r="J2" s="964"/>
      <c r="K2" s="964"/>
      <c r="L2" s="964"/>
      <c r="M2" s="965"/>
    </row>
    <row r="3" spans="1:13" ht="25.5" customHeight="1">
      <c r="A3" s="983"/>
      <c r="B3" s="962"/>
      <c r="C3" s="930" t="s">
        <v>264</v>
      </c>
      <c r="D3" s="966" t="s">
        <v>265</v>
      </c>
      <c r="E3" s="967"/>
      <c r="F3" s="967"/>
      <c r="G3" s="940"/>
      <c r="H3" s="126"/>
      <c r="I3" s="127"/>
      <c r="J3" s="127"/>
      <c r="K3" s="127"/>
      <c r="L3" s="127"/>
      <c r="M3" s="128"/>
    </row>
    <row r="4" spans="1:13" ht="13.5" customHeight="1">
      <c r="A4" s="983"/>
      <c r="B4" s="962"/>
      <c r="C4" s="930"/>
      <c r="D4" s="1046" t="s">
        <v>266</v>
      </c>
      <c r="E4" s="1055"/>
      <c r="F4" s="1046" t="s">
        <v>267</v>
      </c>
      <c r="G4" s="1055"/>
      <c r="H4" s="941" t="s">
        <v>265</v>
      </c>
      <c r="I4" s="941"/>
      <c r="J4" s="941"/>
      <c r="K4" s="941"/>
      <c r="L4" s="941"/>
      <c r="M4" s="942"/>
    </row>
    <row r="5" spans="1:13" ht="41.25" customHeight="1">
      <c r="A5" s="983"/>
      <c r="B5" s="962"/>
      <c r="C5" s="930"/>
      <c r="D5" s="1046"/>
      <c r="E5" s="1055"/>
      <c r="F5" s="1046"/>
      <c r="G5" s="1055"/>
      <c r="H5" s="1054" t="s">
        <v>268</v>
      </c>
      <c r="I5" s="1055"/>
      <c r="J5" s="1054" t="s">
        <v>269</v>
      </c>
      <c r="K5" s="1054"/>
      <c r="L5" s="1046" t="s">
        <v>274</v>
      </c>
      <c r="M5" s="1047"/>
    </row>
    <row r="6" spans="1:13" ht="14.25">
      <c r="A6" s="1052" t="s">
        <v>467</v>
      </c>
      <c r="B6" s="1053"/>
      <c r="C6" s="47" t="s">
        <v>210</v>
      </c>
      <c r="D6" s="48" t="s">
        <v>210</v>
      </c>
      <c r="E6" s="47" t="s">
        <v>211</v>
      </c>
      <c r="F6" s="49" t="s">
        <v>210</v>
      </c>
      <c r="G6" s="48" t="s">
        <v>211</v>
      </c>
      <c r="H6" s="49" t="s">
        <v>210</v>
      </c>
      <c r="I6" s="49" t="s">
        <v>211</v>
      </c>
      <c r="J6" s="49" t="s">
        <v>210</v>
      </c>
      <c r="K6" s="49" t="s">
        <v>211</v>
      </c>
      <c r="L6" s="49" t="s">
        <v>210</v>
      </c>
      <c r="M6" s="124" t="s">
        <v>211</v>
      </c>
    </row>
    <row r="7" spans="1:13" ht="15" customHeight="1">
      <c r="A7" s="937" t="s">
        <v>261</v>
      </c>
      <c r="B7" s="938"/>
      <c r="C7" s="1032">
        <v>1989</v>
      </c>
      <c r="D7" s="1032">
        <v>1122</v>
      </c>
      <c r="E7" s="276">
        <f>D7/C7*100</f>
        <v>56.41025641025641</v>
      </c>
      <c r="F7" s="1032">
        <f>C7-D7</f>
        <v>867</v>
      </c>
      <c r="G7" s="276">
        <f>F7/C7*100</f>
        <v>43.58974358974359</v>
      </c>
      <c r="H7" s="1032">
        <v>167</v>
      </c>
      <c r="I7" s="276">
        <f>H7/C7*100</f>
        <v>8.396178984414277</v>
      </c>
      <c r="J7" s="1032">
        <v>580</v>
      </c>
      <c r="K7" s="276">
        <f>J7/C7*100</f>
        <v>29.160382101558575</v>
      </c>
      <c r="L7" s="1032">
        <v>120</v>
      </c>
      <c r="M7" s="277">
        <f>L7/C7*100</f>
        <v>6.033182503770739</v>
      </c>
    </row>
    <row r="8" spans="1:13" ht="15" customHeight="1">
      <c r="A8" s="1044" t="s">
        <v>262</v>
      </c>
      <c r="B8" s="1045"/>
      <c r="C8" s="1033">
        <v>3971</v>
      </c>
      <c r="D8" s="1033">
        <v>2125</v>
      </c>
      <c r="E8" s="270">
        <f aca="true" t="shared" si="0" ref="E8:E31">D8/C8*100</f>
        <v>53.5129690254344</v>
      </c>
      <c r="F8" s="1033">
        <f aca="true" t="shared" si="1" ref="F8:F31">C8-D8</f>
        <v>1846</v>
      </c>
      <c r="G8" s="270">
        <f aca="true" t="shared" si="2" ref="G8:G31">F8/C8*100</f>
        <v>46.4870309745656</v>
      </c>
      <c r="H8" s="1033">
        <v>291</v>
      </c>
      <c r="I8" s="270">
        <f aca="true" t="shared" si="3" ref="I8:I31">H8/C8*100</f>
        <v>7.3281289347771335</v>
      </c>
      <c r="J8" s="1033">
        <v>1273</v>
      </c>
      <c r="K8" s="270">
        <f aca="true" t="shared" si="4" ref="K8:K31">J8/C8*100</f>
        <v>32.057416267942585</v>
      </c>
      <c r="L8" s="1033">
        <v>282</v>
      </c>
      <c r="M8" s="271">
        <f aca="true" t="shared" si="5" ref="M8:M31">L8/C8*100</f>
        <v>7.101485771845882</v>
      </c>
    </row>
    <row r="9" spans="1:13" ht="15" customHeight="1">
      <c r="A9" s="1050" t="s">
        <v>263</v>
      </c>
      <c r="B9" s="1051"/>
      <c r="C9" s="1033">
        <v>5615</v>
      </c>
      <c r="D9" s="1033">
        <v>3004</v>
      </c>
      <c r="E9" s="270">
        <f t="shared" si="0"/>
        <v>53.499554764024936</v>
      </c>
      <c r="F9" s="1033">
        <f t="shared" si="1"/>
        <v>2611</v>
      </c>
      <c r="G9" s="270">
        <f t="shared" si="2"/>
        <v>46.50044523597507</v>
      </c>
      <c r="H9" s="1033">
        <v>431</v>
      </c>
      <c r="I9" s="270">
        <f t="shared" si="3"/>
        <v>7.67586821015138</v>
      </c>
      <c r="J9" s="1033">
        <v>1776</v>
      </c>
      <c r="K9" s="270">
        <f t="shared" si="4"/>
        <v>31.62956366874444</v>
      </c>
      <c r="L9" s="1033">
        <v>404</v>
      </c>
      <c r="M9" s="271">
        <f t="shared" si="5"/>
        <v>7.195013357079253</v>
      </c>
    </row>
    <row r="10" spans="1:13" ht="15" customHeight="1">
      <c r="A10" s="1044" t="s">
        <v>446</v>
      </c>
      <c r="B10" s="1045"/>
      <c r="C10" s="1033">
        <v>7077</v>
      </c>
      <c r="D10" s="1033">
        <v>4007</v>
      </c>
      <c r="E10" s="270">
        <f t="shared" si="0"/>
        <v>56.6200367387311</v>
      </c>
      <c r="F10" s="1033">
        <f t="shared" si="1"/>
        <v>3070</v>
      </c>
      <c r="G10" s="270">
        <f t="shared" si="2"/>
        <v>43.3799632612689</v>
      </c>
      <c r="H10" s="1032">
        <v>676</v>
      </c>
      <c r="I10" s="270">
        <f t="shared" si="3"/>
        <v>9.552070086194716</v>
      </c>
      <c r="J10" s="1032">
        <v>1884</v>
      </c>
      <c r="K10" s="270">
        <f t="shared" si="4"/>
        <v>26.621449766850358</v>
      </c>
      <c r="L10" s="1032">
        <v>510</v>
      </c>
      <c r="M10" s="271">
        <f t="shared" si="5"/>
        <v>7.206443408223824</v>
      </c>
    </row>
    <row r="11" spans="1:13" ht="15" customHeight="1">
      <c r="A11" s="1050" t="s">
        <v>447</v>
      </c>
      <c r="B11" s="1051"/>
      <c r="C11" s="1033">
        <v>9113</v>
      </c>
      <c r="D11" s="1033">
        <v>5592</v>
      </c>
      <c r="E11" s="270">
        <f t="shared" si="0"/>
        <v>61.362888181718425</v>
      </c>
      <c r="F11" s="1033">
        <f t="shared" si="1"/>
        <v>3521</v>
      </c>
      <c r="G11" s="270">
        <f t="shared" si="2"/>
        <v>38.637111818281575</v>
      </c>
      <c r="H11" s="1033">
        <v>1123</v>
      </c>
      <c r="I11" s="270">
        <f t="shared" si="3"/>
        <v>12.32305497640733</v>
      </c>
      <c r="J11" s="1033">
        <v>1801</v>
      </c>
      <c r="K11" s="270">
        <f t="shared" si="4"/>
        <v>19.762975968396795</v>
      </c>
      <c r="L11" s="1033">
        <v>597</v>
      </c>
      <c r="M11" s="271">
        <f t="shared" si="5"/>
        <v>6.551080873477449</v>
      </c>
    </row>
    <row r="12" spans="1:13" ht="15" customHeight="1">
      <c r="A12" s="1044" t="s">
        <v>448</v>
      </c>
      <c r="B12" s="1045"/>
      <c r="C12" s="1033">
        <v>5390</v>
      </c>
      <c r="D12" s="1033">
        <v>3414</v>
      </c>
      <c r="E12" s="270">
        <f t="shared" si="0"/>
        <v>63.33951762523191</v>
      </c>
      <c r="F12" s="1033">
        <f t="shared" si="1"/>
        <v>1976</v>
      </c>
      <c r="G12" s="270">
        <f t="shared" si="2"/>
        <v>36.66048237476809</v>
      </c>
      <c r="H12" s="1033">
        <v>710</v>
      </c>
      <c r="I12" s="270">
        <f t="shared" si="3"/>
        <v>13.172541743970315</v>
      </c>
      <c r="J12" s="1033">
        <v>885</v>
      </c>
      <c r="K12" s="270">
        <f t="shared" si="4"/>
        <v>16.41929499072356</v>
      </c>
      <c r="L12" s="1033">
        <v>381</v>
      </c>
      <c r="M12" s="271">
        <f t="shared" si="5"/>
        <v>7.0686456400742115</v>
      </c>
    </row>
    <row r="13" spans="1:13" ht="15" customHeight="1">
      <c r="A13" s="1050" t="s">
        <v>449</v>
      </c>
      <c r="B13" s="1051"/>
      <c r="C13" s="1033">
        <v>4586</v>
      </c>
      <c r="D13" s="1033">
        <v>3453</v>
      </c>
      <c r="E13" s="270">
        <f t="shared" si="0"/>
        <v>75.29437418229394</v>
      </c>
      <c r="F13" s="1033">
        <f t="shared" si="1"/>
        <v>1133</v>
      </c>
      <c r="G13" s="270">
        <f t="shared" si="2"/>
        <v>24.70562581770606</v>
      </c>
      <c r="H13" s="1032">
        <v>596</v>
      </c>
      <c r="I13" s="270">
        <f t="shared" si="3"/>
        <v>12.996075010902747</v>
      </c>
      <c r="J13" s="1032">
        <v>347</v>
      </c>
      <c r="K13" s="270">
        <f t="shared" si="4"/>
        <v>7.566506759703445</v>
      </c>
      <c r="L13" s="1032">
        <v>190</v>
      </c>
      <c r="M13" s="271">
        <f t="shared" si="5"/>
        <v>4.143044047099869</v>
      </c>
    </row>
    <row r="14" spans="1:13" ht="15" customHeight="1">
      <c r="A14" s="1044" t="s">
        <v>450</v>
      </c>
      <c r="B14" s="1045"/>
      <c r="C14" s="1033">
        <v>3643</v>
      </c>
      <c r="D14" s="1033">
        <v>2751</v>
      </c>
      <c r="E14" s="270">
        <f t="shared" si="0"/>
        <v>75.51468569860006</v>
      </c>
      <c r="F14" s="1033">
        <f t="shared" si="1"/>
        <v>892</v>
      </c>
      <c r="G14" s="270">
        <f t="shared" si="2"/>
        <v>24.485314301399946</v>
      </c>
      <c r="H14" s="1033">
        <v>498</v>
      </c>
      <c r="I14" s="270">
        <f t="shared" si="3"/>
        <v>13.670052154817459</v>
      </c>
      <c r="J14" s="1033">
        <v>243</v>
      </c>
      <c r="K14" s="270">
        <f t="shared" si="4"/>
        <v>6.670326653856712</v>
      </c>
      <c r="L14" s="1033">
        <v>151</v>
      </c>
      <c r="M14" s="271">
        <f t="shared" si="5"/>
        <v>4.144935492725776</v>
      </c>
    </row>
    <row r="15" spans="1:13" ht="15" customHeight="1">
      <c r="A15" s="1050" t="s">
        <v>451</v>
      </c>
      <c r="B15" s="1051"/>
      <c r="C15" s="1033">
        <v>18356</v>
      </c>
      <c r="D15" s="1033">
        <v>13888</v>
      </c>
      <c r="E15" s="270">
        <f t="shared" si="0"/>
        <v>75.65918500762695</v>
      </c>
      <c r="F15" s="1033">
        <f t="shared" si="1"/>
        <v>4468</v>
      </c>
      <c r="G15" s="270">
        <f t="shared" si="2"/>
        <v>24.340814992373065</v>
      </c>
      <c r="H15" s="1033">
        <v>2547</v>
      </c>
      <c r="I15" s="270">
        <f t="shared" si="3"/>
        <v>13.87557202004794</v>
      </c>
      <c r="J15" s="1033">
        <v>965</v>
      </c>
      <c r="K15" s="270">
        <f t="shared" si="4"/>
        <v>5.2571366310743075</v>
      </c>
      <c r="L15" s="1033">
        <v>956</v>
      </c>
      <c r="M15" s="271">
        <f t="shared" si="5"/>
        <v>5.208106341250817</v>
      </c>
    </row>
    <row r="16" spans="1:13" ht="15" customHeight="1">
      <c r="A16" s="1044" t="s">
        <v>452</v>
      </c>
      <c r="B16" s="1045"/>
      <c r="C16" s="1033">
        <v>21576</v>
      </c>
      <c r="D16" s="1033">
        <v>15320</v>
      </c>
      <c r="E16" s="270">
        <f t="shared" si="0"/>
        <v>71.00482017055988</v>
      </c>
      <c r="F16" s="1033">
        <f t="shared" si="1"/>
        <v>6256</v>
      </c>
      <c r="G16" s="270">
        <f t="shared" si="2"/>
        <v>28.995179829440122</v>
      </c>
      <c r="H16" s="1032">
        <v>3851</v>
      </c>
      <c r="I16" s="270">
        <f t="shared" si="3"/>
        <v>17.848535409714497</v>
      </c>
      <c r="J16" s="1032">
        <v>1246</v>
      </c>
      <c r="K16" s="270">
        <f t="shared" si="4"/>
        <v>5.774935113088617</v>
      </c>
      <c r="L16" s="1032">
        <v>1159</v>
      </c>
      <c r="M16" s="271">
        <f t="shared" si="5"/>
        <v>5.371709306637004</v>
      </c>
    </row>
    <row r="17" spans="1:13" ht="15" customHeight="1">
      <c r="A17" s="1050" t="s">
        <v>453</v>
      </c>
      <c r="B17" s="1051"/>
      <c r="C17" s="1033">
        <v>15601</v>
      </c>
      <c r="D17" s="1033">
        <v>10122</v>
      </c>
      <c r="E17" s="270">
        <f t="shared" si="0"/>
        <v>64.88045638100121</v>
      </c>
      <c r="F17" s="1033">
        <f t="shared" si="1"/>
        <v>5479</v>
      </c>
      <c r="G17" s="270">
        <f t="shared" si="2"/>
        <v>35.11954361899878</v>
      </c>
      <c r="H17" s="1033">
        <v>3492</v>
      </c>
      <c r="I17" s="270">
        <f t="shared" si="3"/>
        <v>22.383180565348376</v>
      </c>
      <c r="J17" s="1033">
        <v>1018</v>
      </c>
      <c r="K17" s="270">
        <f t="shared" si="4"/>
        <v>6.525222742131914</v>
      </c>
      <c r="L17" s="1033">
        <v>969</v>
      </c>
      <c r="M17" s="271">
        <f t="shared" si="5"/>
        <v>6.211140311518493</v>
      </c>
    </row>
    <row r="18" spans="1:13" ht="15" customHeight="1">
      <c r="A18" s="1044" t="s">
        <v>454</v>
      </c>
      <c r="B18" s="1045"/>
      <c r="C18" s="1033">
        <v>13906</v>
      </c>
      <c r="D18" s="1033">
        <v>9229</v>
      </c>
      <c r="E18" s="270">
        <f t="shared" si="0"/>
        <v>66.36703581187976</v>
      </c>
      <c r="F18" s="1033">
        <f t="shared" si="1"/>
        <v>4677</v>
      </c>
      <c r="G18" s="270">
        <f t="shared" si="2"/>
        <v>33.63296418812023</v>
      </c>
      <c r="H18" s="1033">
        <v>2792</v>
      </c>
      <c r="I18" s="270">
        <f t="shared" si="3"/>
        <v>20.077664317560764</v>
      </c>
      <c r="J18" s="1033">
        <v>1104</v>
      </c>
      <c r="K18" s="270">
        <f t="shared" si="4"/>
        <v>7.9390191284337694</v>
      </c>
      <c r="L18" s="1033">
        <v>781</v>
      </c>
      <c r="M18" s="271">
        <f t="shared" si="5"/>
        <v>5.616280742125701</v>
      </c>
    </row>
    <row r="19" spans="1:13" ht="15" customHeight="1">
      <c r="A19" s="1050" t="s">
        <v>455</v>
      </c>
      <c r="B19" s="1051"/>
      <c r="C19" s="1033">
        <v>16132</v>
      </c>
      <c r="D19" s="1033">
        <v>11921</v>
      </c>
      <c r="E19" s="270">
        <f t="shared" si="0"/>
        <v>73.89660302504339</v>
      </c>
      <c r="F19" s="1033">
        <f t="shared" si="1"/>
        <v>4211</v>
      </c>
      <c r="G19" s="270">
        <f t="shared" si="2"/>
        <v>26.103396974956606</v>
      </c>
      <c r="H19" s="1032">
        <v>2208</v>
      </c>
      <c r="I19" s="270">
        <f t="shared" si="3"/>
        <v>13.687081576989835</v>
      </c>
      <c r="J19" s="1032">
        <v>1290</v>
      </c>
      <c r="K19" s="270">
        <f t="shared" si="4"/>
        <v>7.996528638730474</v>
      </c>
      <c r="L19" s="1032">
        <v>713</v>
      </c>
      <c r="M19" s="271">
        <f t="shared" si="5"/>
        <v>4.419786759236301</v>
      </c>
    </row>
    <row r="20" spans="1:13" ht="15" customHeight="1">
      <c r="A20" s="1044" t="s">
        <v>456</v>
      </c>
      <c r="B20" s="1045"/>
      <c r="C20" s="1033">
        <v>15718</v>
      </c>
      <c r="D20" s="1033">
        <v>11882</v>
      </c>
      <c r="E20" s="270">
        <f t="shared" si="0"/>
        <v>75.59485939686982</v>
      </c>
      <c r="F20" s="1033">
        <f t="shared" si="1"/>
        <v>3836</v>
      </c>
      <c r="G20" s="270">
        <f t="shared" si="2"/>
        <v>24.405140603130167</v>
      </c>
      <c r="H20" s="1033">
        <v>1711</v>
      </c>
      <c r="I20" s="270">
        <f t="shared" si="3"/>
        <v>10.885608856088561</v>
      </c>
      <c r="J20" s="1033">
        <v>1125</v>
      </c>
      <c r="K20" s="270">
        <f t="shared" si="4"/>
        <v>7.157399160198498</v>
      </c>
      <c r="L20" s="1033">
        <v>1000</v>
      </c>
      <c r="M20" s="271">
        <f t="shared" si="5"/>
        <v>6.36213258684311</v>
      </c>
    </row>
    <row r="21" spans="1:13" ht="15" customHeight="1">
      <c r="A21" s="1050" t="s">
        <v>457</v>
      </c>
      <c r="B21" s="1051"/>
      <c r="C21" s="1033">
        <v>13564</v>
      </c>
      <c r="D21" s="1033">
        <v>10114</v>
      </c>
      <c r="E21" s="270">
        <f t="shared" si="0"/>
        <v>74.5650250663521</v>
      </c>
      <c r="F21" s="1033">
        <f t="shared" si="1"/>
        <v>3450</v>
      </c>
      <c r="G21" s="270">
        <f t="shared" si="2"/>
        <v>25.43497493364789</v>
      </c>
      <c r="H21" s="1033">
        <v>1349</v>
      </c>
      <c r="I21" s="270">
        <f t="shared" si="3"/>
        <v>9.945443821881451</v>
      </c>
      <c r="J21" s="1033">
        <v>857</v>
      </c>
      <c r="K21" s="270">
        <f t="shared" si="4"/>
        <v>6.318195222648186</v>
      </c>
      <c r="L21" s="1033">
        <v>1244</v>
      </c>
      <c r="M21" s="271">
        <f t="shared" si="5"/>
        <v>9.171335889118254</v>
      </c>
    </row>
    <row r="22" spans="1:13" ht="15" customHeight="1">
      <c r="A22" s="1044" t="s">
        <v>458</v>
      </c>
      <c r="B22" s="1045"/>
      <c r="C22" s="1033">
        <v>11573</v>
      </c>
      <c r="D22" s="1033">
        <v>8712</v>
      </c>
      <c r="E22" s="270">
        <f t="shared" si="0"/>
        <v>75.27866586019184</v>
      </c>
      <c r="F22" s="1033">
        <f t="shared" si="1"/>
        <v>2861</v>
      </c>
      <c r="G22" s="270">
        <f t="shared" si="2"/>
        <v>24.721334139808175</v>
      </c>
      <c r="H22" s="1032">
        <v>1155</v>
      </c>
      <c r="I22" s="270">
        <f t="shared" si="3"/>
        <v>9.98012615570725</v>
      </c>
      <c r="J22" s="1032">
        <v>725</v>
      </c>
      <c r="K22" s="270">
        <f t="shared" si="4"/>
        <v>6.2645813531495715</v>
      </c>
      <c r="L22" s="1032">
        <v>981</v>
      </c>
      <c r="M22" s="271">
        <f t="shared" si="5"/>
        <v>8.476626630951351</v>
      </c>
    </row>
    <row r="23" spans="1:13" ht="15" customHeight="1">
      <c r="A23" s="1050" t="s">
        <v>459</v>
      </c>
      <c r="B23" s="1051"/>
      <c r="C23" s="1033">
        <v>8886</v>
      </c>
      <c r="D23" s="1033">
        <v>6513</v>
      </c>
      <c r="E23" s="270">
        <f t="shared" si="0"/>
        <v>73.29507089804186</v>
      </c>
      <c r="F23" s="1033">
        <f t="shared" si="1"/>
        <v>2373</v>
      </c>
      <c r="G23" s="270">
        <f t="shared" si="2"/>
        <v>26.704929101958136</v>
      </c>
      <c r="H23" s="1033">
        <v>1071</v>
      </c>
      <c r="I23" s="270">
        <f t="shared" si="3"/>
        <v>12.052667116812964</v>
      </c>
      <c r="J23" s="1033">
        <v>663</v>
      </c>
      <c r="K23" s="270">
        <f t="shared" si="4"/>
        <v>7.461174881836596</v>
      </c>
      <c r="L23" s="1033">
        <v>639</v>
      </c>
      <c r="M23" s="271">
        <f t="shared" si="5"/>
        <v>7.1910871033085755</v>
      </c>
    </row>
    <row r="24" spans="1:13" ht="15" customHeight="1">
      <c r="A24" s="1044" t="s">
        <v>460</v>
      </c>
      <c r="B24" s="1045"/>
      <c r="C24" s="1033">
        <v>10004</v>
      </c>
      <c r="D24" s="1033">
        <v>7076</v>
      </c>
      <c r="E24" s="270">
        <f t="shared" si="0"/>
        <v>70.73170731707317</v>
      </c>
      <c r="F24" s="1033">
        <f t="shared" si="1"/>
        <v>2928</v>
      </c>
      <c r="G24" s="270">
        <f t="shared" si="2"/>
        <v>29.268292682926827</v>
      </c>
      <c r="H24" s="1033">
        <v>712</v>
      </c>
      <c r="I24" s="270">
        <f t="shared" si="3"/>
        <v>7.117153138744501</v>
      </c>
      <c r="J24" s="1033">
        <v>806</v>
      </c>
      <c r="K24" s="270">
        <f t="shared" si="4"/>
        <v>8.056777289084366</v>
      </c>
      <c r="L24" s="1033">
        <v>1410</v>
      </c>
      <c r="M24" s="271">
        <f t="shared" si="5"/>
        <v>14.09436225509796</v>
      </c>
    </row>
    <row r="25" spans="1:13" ht="15" customHeight="1">
      <c r="A25" s="1050" t="s">
        <v>461</v>
      </c>
      <c r="B25" s="1051"/>
      <c r="C25" s="1033">
        <v>8983</v>
      </c>
      <c r="D25" s="1033">
        <v>6587</v>
      </c>
      <c r="E25" s="270">
        <f t="shared" si="0"/>
        <v>73.32739619280864</v>
      </c>
      <c r="F25" s="1033">
        <f t="shared" si="1"/>
        <v>2396</v>
      </c>
      <c r="G25" s="270">
        <f t="shared" si="2"/>
        <v>26.672603807191365</v>
      </c>
      <c r="H25" s="1032">
        <v>515</v>
      </c>
      <c r="I25" s="270">
        <f t="shared" si="3"/>
        <v>5.7330513191584105</v>
      </c>
      <c r="J25" s="1032">
        <v>743</v>
      </c>
      <c r="K25" s="270">
        <f t="shared" si="4"/>
        <v>8.271178893465434</v>
      </c>
      <c r="L25" s="1032">
        <v>1138</v>
      </c>
      <c r="M25" s="271">
        <f t="shared" si="5"/>
        <v>12.668373594567516</v>
      </c>
    </row>
    <row r="26" spans="1:13" ht="15" customHeight="1">
      <c r="A26" s="1044" t="s">
        <v>462</v>
      </c>
      <c r="B26" s="1045"/>
      <c r="C26" s="1033">
        <v>6154</v>
      </c>
      <c r="D26" s="1033">
        <v>4707</v>
      </c>
      <c r="E26" s="270">
        <f t="shared" si="0"/>
        <v>76.48683782905428</v>
      </c>
      <c r="F26" s="1033">
        <f t="shared" si="1"/>
        <v>1447</v>
      </c>
      <c r="G26" s="270">
        <f t="shared" si="2"/>
        <v>23.513162170945726</v>
      </c>
      <c r="H26" s="1033">
        <v>269</v>
      </c>
      <c r="I26" s="270">
        <f t="shared" si="3"/>
        <v>4.371140721481963</v>
      </c>
      <c r="J26" s="1033">
        <v>432</v>
      </c>
      <c r="K26" s="270">
        <f t="shared" si="4"/>
        <v>7.0198245043873895</v>
      </c>
      <c r="L26" s="1033">
        <v>746</v>
      </c>
      <c r="M26" s="271">
        <f t="shared" si="5"/>
        <v>12.122196945076373</v>
      </c>
    </row>
    <row r="27" spans="1:13" ht="15" customHeight="1">
      <c r="A27" s="1050" t="s">
        <v>463</v>
      </c>
      <c r="B27" s="1051"/>
      <c r="C27" s="1033">
        <v>5211</v>
      </c>
      <c r="D27" s="1033">
        <v>3906</v>
      </c>
      <c r="E27" s="270">
        <f t="shared" si="0"/>
        <v>74.95682210708118</v>
      </c>
      <c r="F27" s="1033">
        <f t="shared" si="1"/>
        <v>1305</v>
      </c>
      <c r="G27" s="270">
        <f t="shared" si="2"/>
        <v>25.043177892918827</v>
      </c>
      <c r="H27" s="1033">
        <v>179</v>
      </c>
      <c r="I27" s="270">
        <f t="shared" si="3"/>
        <v>3.4350412588754557</v>
      </c>
      <c r="J27" s="1033">
        <v>443</v>
      </c>
      <c r="K27" s="270">
        <f t="shared" si="4"/>
        <v>8.50124736135099</v>
      </c>
      <c r="L27" s="1033">
        <v>683</v>
      </c>
      <c r="M27" s="271">
        <f t="shared" si="5"/>
        <v>13.106889272692381</v>
      </c>
    </row>
    <row r="28" spans="1:13" ht="15" customHeight="1">
      <c r="A28" s="1044" t="s">
        <v>464</v>
      </c>
      <c r="B28" s="1045"/>
      <c r="C28" s="1033">
        <v>3547</v>
      </c>
      <c r="D28" s="1033">
        <v>2818</v>
      </c>
      <c r="E28" s="270">
        <f t="shared" si="0"/>
        <v>79.44742035522977</v>
      </c>
      <c r="F28" s="1033">
        <f t="shared" si="1"/>
        <v>729</v>
      </c>
      <c r="G28" s="270">
        <f t="shared" si="2"/>
        <v>20.552579644770226</v>
      </c>
      <c r="H28" s="1032">
        <v>74</v>
      </c>
      <c r="I28" s="270">
        <f t="shared" si="3"/>
        <v>2.086270087397801</v>
      </c>
      <c r="J28" s="1032">
        <v>312</v>
      </c>
      <c r="K28" s="270">
        <f t="shared" si="4"/>
        <v>8.796165773893431</v>
      </c>
      <c r="L28" s="1032">
        <v>343</v>
      </c>
      <c r="M28" s="271">
        <f t="shared" si="5"/>
        <v>9.670143783478997</v>
      </c>
    </row>
    <row r="29" spans="1:13" ht="15" customHeight="1">
      <c r="A29" s="1050" t="s">
        <v>465</v>
      </c>
      <c r="B29" s="1051"/>
      <c r="C29" s="1033">
        <v>1113</v>
      </c>
      <c r="D29" s="1033">
        <v>880</v>
      </c>
      <c r="E29" s="270">
        <f t="shared" si="0"/>
        <v>79.06558849955077</v>
      </c>
      <c r="F29" s="1033">
        <f t="shared" si="1"/>
        <v>233</v>
      </c>
      <c r="G29" s="270">
        <f t="shared" si="2"/>
        <v>20.934411500449237</v>
      </c>
      <c r="H29" s="1033">
        <v>26</v>
      </c>
      <c r="I29" s="270">
        <f t="shared" si="3"/>
        <v>2.336028751123091</v>
      </c>
      <c r="J29" s="1033">
        <v>88</v>
      </c>
      <c r="K29" s="270">
        <f t="shared" si="4"/>
        <v>7.9065588499550765</v>
      </c>
      <c r="L29" s="1033">
        <v>119</v>
      </c>
      <c r="M29" s="271">
        <f t="shared" si="5"/>
        <v>10.69182389937107</v>
      </c>
    </row>
    <row r="30" spans="1:13" ht="15" customHeight="1">
      <c r="A30" s="1044" t="s">
        <v>466</v>
      </c>
      <c r="B30" s="1045"/>
      <c r="C30" s="1033">
        <v>302</v>
      </c>
      <c r="D30" s="1033">
        <v>242</v>
      </c>
      <c r="E30" s="270">
        <f t="shared" si="0"/>
        <v>80.13245033112582</v>
      </c>
      <c r="F30" s="1033">
        <f t="shared" si="1"/>
        <v>60</v>
      </c>
      <c r="G30" s="270">
        <f t="shared" si="2"/>
        <v>19.867549668874172</v>
      </c>
      <c r="H30" s="1033">
        <v>5</v>
      </c>
      <c r="I30" s="270">
        <f t="shared" si="3"/>
        <v>1.6556291390728477</v>
      </c>
      <c r="J30" s="1033">
        <v>29</v>
      </c>
      <c r="K30" s="270">
        <f t="shared" si="4"/>
        <v>9.602649006622517</v>
      </c>
      <c r="L30" s="1033">
        <v>26</v>
      </c>
      <c r="M30" s="271">
        <f t="shared" si="5"/>
        <v>8.609271523178808</v>
      </c>
    </row>
    <row r="31" spans="1:13" ht="15" customHeight="1" thickBot="1">
      <c r="A31" s="1002" t="s">
        <v>229</v>
      </c>
      <c r="B31" s="1003"/>
      <c r="C31" s="1034">
        <v>212010</v>
      </c>
      <c r="D31" s="1034">
        <v>149385</v>
      </c>
      <c r="E31" s="274">
        <f t="shared" si="0"/>
        <v>70.46129899533041</v>
      </c>
      <c r="F31" s="278">
        <f t="shared" si="1"/>
        <v>62625</v>
      </c>
      <c r="G31" s="274">
        <f t="shared" si="2"/>
        <v>29.538701004669594</v>
      </c>
      <c r="H31" s="1032">
        <v>26448</v>
      </c>
      <c r="I31" s="274">
        <f t="shared" si="3"/>
        <v>12.474883260223574</v>
      </c>
      <c r="J31" s="1032">
        <v>20635</v>
      </c>
      <c r="K31" s="274">
        <f t="shared" si="4"/>
        <v>9.733031460780152</v>
      </c>
      <c r="L31" s="1032">
        <v>15542</v>
      </c>
      <c r="M31" s="275">
        <f t="shared" si="5"/>
        <v>7.330786283665865</v>
      </c>
    </row>
    <row r="32" spans="1:13" ht="15.75" customHeight="1" thickTop="1">
      <c r="A32" s="929" t="s">
        <v>440</v>
      </c>
      <c r="B32" s="929"/>
      <c r="C32" s="929"/>
      <c r="D32" s="929"/>
      <c r="E32" s="929"/>
      <c r="F32" s="929"/>
      <c r="G32" s="929"/>
      <c r="H32" s="929"/>
      <c r="I32" s="929"/>
      <c r="J32" s="929"/>
      <c r="K32" s="929"/>
      <c r="L32" s="929"/>
      <c r="M32" s="929"/>
    </row>
  </sheetData>
  <sheetProtection/>
  <mergeCells count="38">
    <mergeCell ref="A23:B23"/>
    <mergeCell ref="A30:B30"/>
    <mergeCell ref="A31:B31"/>
    <mergeCell ref="A2:B5"/>
    <mergeCell ref="A12:B12"/>
    <mergeCell ref="A13:B13"/>
    <mergeCell ref="A14:B14"/>
    <mergeCell ref="A24:B24"/>
    <mergeCell ref="A15:B15"/>
    <mergeCell ref="A16:B16"/>
    <mergeCell ref="A1:M1"/>
    <mergeCell ref="A32:M32"/>
    <mergeCell ref="C2:M2"/>
    <mergeCell ref="D3:G3"/>
    <mergeCell ref="D4:E5"/>
    <mergeCell ref="F4:G5"/>
    <mergeCell ref="H4:M4"/>
    <mergeCell ref="H5:I5"/>
    <mergeCell ref="C3:C5"/>
    <mergeCell ref="J5:K5"/>
    <mergeCell ref="A17:B17"/>
    <mergeCell ref="A9:B9"/>
    <mergeCell ref="A10:B10"/>
    <mergeCell ref="A11:B11"/>
    <mergeCell ref="L5:M5"/>
    <mergeCell ref="A6:B6"/>
    <mergeCell ref="A7:B7"/>
    <mergeCell ref="A8:B8"/>
    <mergeCell ref="A29:B29"/>
    <mergeCell ref="A18:B18"/>
    <mergeCell ref="A19:B19"/>
    <mergeCell ref="A20:B20"/>
    <mergeCell ref="A21:B21"/>
    <mergeCell ref="A26:B26"/>
    <mergeCell ref="A28:B28"/>
    <mergeCell ref="A22:B22"/>
    <mergeCell ref="A25:B25"/>
    <mergeCell ref="A27:B27"/>
  </mergeCells>
  <printOptions/>
  <pageMargins left="0.7" right="0.7" top="0.787401575" bottom="0.787401575" header="0.3" footer="0.3"/>
  <pageSetup orientation="portrait" paperSize="9" r:id="rId1"/>
</worksheet>
</file>

<file path=xl/worksheets/sheet40.xml><?xml version="1.0" encoding="utf-8"?>
<worksheet xmlns="http://schemas.openxmlformats.org/spreadsheetml/2006/main" xmlns:r="http://schemas.openxmlformats.org/officeDocument/2006/relationships">
  <dimension ref="A1:V97"/>
  <sheetViews>
    <sheetView zoomScalePageLayoutView="0" workbookViewId="0" topLeftCell="A1">
      <selection activeCell="A2" sqref="A2:K2"/>
    </sheetView>
  </sheetViews>
  <sheetFormatPr defaultColWidth="11.421875" defaultRowHeight="15"/>
  <cols>
    <col min="1" max="1" width="11.421875" style="189" customWidth="1"/>
    <col min="2" max="2" width="16.421875" style="189" customWidth="1"/>
    <col min="3" max="3" width="11.421875" style="189" customWidth="1"/>
    <col min="4" max="11" width="6.7109375" style="189" customWidth="1"/>
    <col min="12" max="12" width="11.421875" style="189" customWidth="1"/>
    <col min="13" max="13" width="16.421875" style="189" customWidth="1"/>
    <col min="14" max="14" width="11.421875" style="189" customWidth="1"/>
    <col min="15" max="22" width="6.7109375" style="189" customWidth="1"/>
    <col min="23" max="16384" width="11.421875" style="189" customWidth="1"/>
  </cols>
  <sheetData>
    <row r="1" spans="1:22" ht="30" customHeight="1" thickBot="1">
      <c r="A1" s="1140" t="s">
        <v>658</v>
      </c>
      <c r="B1" s="1140"/>
      <c r="C1" s="1140"/>
      <c r="D1" s="1140"/>
      <c r="E1" s="1140"/>
      <c r="F1" s="1140"/>
      <c r="G1" s="1140"/>
      <c r="H1" s="1140"/>
      <c r="I1" s="1140"/>
      <c r="J1" s="1140"/>
      <c r="K1" s="1140"/>
      <c r="L1" s="1140"/>
      <c r="M1" s="1140"/>
      <c r="N1" s="1140"/>
      <c r="O1" s="1140"/>
      <c r="P1" s="1140"/>
      <c r="Q1" s="1140"/>
      <c r="R1" s="1140"/>
      <c r="S1" s="1140"/>
      <c r="T1" s="1140"/>
      <c r="U1" s="1140"/>
      <c r="V1" s="1140"/>
    </row>
    <row r="2" spans="1:22" ht="15" customHeight="1" thickTop="1">
      <c r="A2" s="1407" t="s">
        <v>203</v>
      </c>
      <c r="B2" s="913"/>
      <c r="C2" s="913"/>
      <c r="D2" s="913"/>
      <c r="E2" s="913"/>
      <c r="F2" s="913"/>
      <c r="G2" s="913"/>
      <c r="H2" s="913"/>
      <c r="I2" s="913"/>
      <c r="J2" s="913"/>
      <c r="K2" s="905"/>
      <c r="L2" s="913" t="s">
        <v>204</v>
      </c>
      <c r="M2" s="913"/>
      <c r="N2" s="913"/>
      <c r="O2" s="913"/>
      <c r="P2" s="913"/>
      <c r="Q2" s="913"/>
      <c r="R2" s="913"/>
      <c r="S2" s="913"/>
      <c r="T2" s="913"/>
      <c r="U2" s="913"/>
      <c r="V2" s="905"/>
    </row>
    <row r="3" spans="1:22" ht="14.25" customHeight="1">
      <c r="A3" s="1408" t="s">
        <v>330</v>
      </c>
      <c r="B3" s="1353" t="s">
        <v>645</v>
      </c>
      <c r="C3" s="1409" t="s">
        <v>646</v>
      </c>
      <c r="D3" s="1283" t="s">
        <v>647</v>
      </c>
      <c r="E3" s="1283"/>
      <c r="F3" s="1283"/>
      <c r="G3" s="1283"/>
      <c r="H3" s="1283"/>
      <c r="I3" s="1283"/>
      <c r="J3" s="1283"/>
      <c r="K3" s="1289"/>
      <c r="L3" s="1353" t="s">
        <v>330</v>
      </c>
      <c r="M3" s="1353" t="s">
        <v>645</v>
      </c>
      <c r="N3" s="1409" t="s">
        <v>646</v>
      </c>
      <c r="O3" s="1283" t="s">
        <v>647</v>
      </c>
      <c r="P3" s="1283"/>
      <c r="Q3" s="1283"/>
      <c r="R3" s="1283"/>
      <c r="S3" s="1283"/>
      <c r="T3" s="1283"/>
      <c r="U3" s="1283"/>
      <c r="V3" s="1289"/>
    </row>
    <row r="4" spans="1:22" ht="15" customHeight="1">
      <c r="A4" s="1408"/>
      <c r="B4" s="1353"/>
      <c r="C4" s="1409"/>
      <c r="D4" s="1369" t="s">
        <v>264</v>
      </c>
      <c r="E4" s="1368"/>
      <c r="F4" s="1196" t="s">
        <v>265</v>
      </c>
      <c r="G4" s="1196"/>
      <c r="H4" s="1196"/>
      <c r="I4" s="1196"/>
      <c r="J4" s="1196"/>
      <c r="K4" s="1410"/>
      <c r="L4" s="1353"/>
      <c r="M4" s="1353"/>
      <c r="N4" s="1409"/>
      <c r="O4" s="1369" t="s">
        <v>264</v>
      </c>
      <c r="P4" s="1368"/>
      <c r="Q4" s="1196" t="s">
        <v>265</v>
      </c>
      <c r="R4" s="1196"/>
      <c r="S4" s="1196"/>
      <c r="T4" s="1196"/>
      <c r="U4" s="1196"/>
      <c r="V4" s="1410"/>
    </row>
    <row r="5" spans="1:22" ht="12.75" customHeight="1">
      <c r="A5" s="1408" t="s">
        <v>330</v>
      </c>
      <c r="B5" s="1353" t="s">
        <v>645</v>
      </c>
      <c r="C5" s="1409"/>
      <c r="D5" s="1369"/>
      <c r="E5" s="1368"/>
      <c r="F5" s="1369" t="s">
        <v>302</v>
      </c>
      <c r="G5" s="1369"/>
      <c r="H5" s="1367" t="s">
        <v>303</v>
      </c>
      <c r="I5" s="1369"/>
      <c r="J5" s="1367" t="s">
        <v>268</v>
      </c>
      <c r="K5" s="1370"/>
      <c r="L5" s="1353" t="s">
        <v>330</v>
      </c>
      <c r="M5" s="1353" t="s">
        <v>645</v>
      </c>
      <c r="N5" s="1409"/>
      <c r="O5" s="1369"/>
      <c r="P5" s="1368"/>
      <c r="Q5" s="1369" t="s">
        <v>302</v>
      </c>
      <c r="R5" s="1369"/>
      <c r="S5" s="1367" t="s">
        <v>303</v>
      </c>
      <c r="T5" s="1369"/>
      <c r="U5" s="1367" t="s">
        <v>268</v>
      </c>
      <c r="V5" s="1370"/>
    </row>
    <row r="6" spans="1:22" ht="12.75">
      <c r="A6" s="1408"/>
      <c r="B6" s="1353"/>
      <c r="C6" s="1409"/>
      <c r="D6" s="129" t="s">
        <v>210</v>
      </c>
      <c r="E6" s="109" t="s">
        <v>211</v>
      </c>
      <c r="F6" s="129" t="s">
        <v>210</v>
      </c>
      <c r="G6" s="204" t="s">
        <v>211</v>
      </c>
      <c r="H6" s="109" t="s">
        <v>210</v>
      </c>
      <c r="I6" s="108" t="s">
        <v>211</v>
      </c>
      <c r="J6" s="108" t="s">
        <v>210</v>
      </c>
      <c r="K6" s="130" t="s">
        <v>211</v>
      </c>
      <c r="L6" s="1353"/>
      <c r="M6" s="1353"/>
      <c r="N6" s="1409"/>
      <c r="O6" s="129" t="s">
        <v>210</v>
      </c>
      <c r="P6" s="109" t="s">
        <v>211</v>
      </c>
      <c r="Q6" s="129" t="s">
        <v>210</v>
      </c>
      <c r="R6" s="204" t="s">
        <v>211</v>
      </c>
      <c r="S6" s="109" t="s">
        <v>210</v>
      </c>
      <c r="T6" s="108" t="s">
        <v>211</v>
      </c>
      <c r="U6" s="108" t="s">
        <v>210</v>
      </c>
      <c r="V6" s="130" t="s">
        <v>211</v>
      </c>
    </row>
    <row r="7" spans="1:22" ht="12.75" customHeight="1">
      <c r="A7" s="1411" t="s">
        <v>308</v>
      </c>
      <c r="B7" s="1413" t="s">
        <v>648</v>
      </c>
      <c r="C7" s="205" t="s">
        <v>649</v>
      </c>
      <c r="D7" s="206">
        <v>430</v>
      </c>
      <c r="E7" s="207">
        <v>46.137339055793994</v>
      </c>
      <c r="F7" s="206">
        <v>241</v>
      </c>
      <c r="G7" s="208">
        <v>56.04651162790698</v>
      </c>
      <c r="H7" s="206">
        <v>189</v>
      </c>
      <c r="I7" s="209">
        <v>43.95348837209303</v>
      </c>
      <c r="J7" s="206">
        <v>196</v>
      </c>
      <c r="K7" s="210">
        <v>45.58139534883721</v>
      </c>
      <c r="L7" s="899" t="s">
        <v>308</v>
      </c>
      <c r="M7" s="1413" t="s">
        <v>648</v>
      </c>
      <c r="N7" s="205" t="s">
        <v>649</v>
      </c>
      <c r="O7" s="206">
        <v>24480</v>
      </c>
      <c r="P7" s="207">
        <v>59.44922045752586</v>
      </c>
      <c r="Q7" s="206">
        <v>14298</v>
      </c>
      <c r="R7" s="208">
        <v>58.406862745098046</v>
      </c>
      <c r="S7" s="206">
        <v>10182</v>
      </c>
      <c r="T7" s="209">
        <v>41.59313725490196</v>
      </c>
      <c r="U7" s="206">
        <v>8263</v>
      </c>
      <c r="V7" s="210">
        <v>33.75408496732027</v>
      </c>
    </row>
    <row r="8" spans="1:22" ht="12.75">
      <c r="A8" s="1411"/>
      <c r="B8" s="1413"/>
      <c r="C8" s="205" t="s">
        <v>650</v>
      </c>
      <c r="D8" s="206">
        <v>0</v>
      </c>
      <c r="E8" s="207">
        <v>0</v>
      </c>
      <c r="F8" s="206">
        <v>0</v>
      </c>
      <c r="G8" s="207">
        <v>0</v>
      </c>
      <c r="H8" s="206">
        <v>0</v>
      </c>
      <c r="I8" s="209">
        <v>0</v>
      </c>
      <c r="J8" s="206">
        <v>0</v>
      </c>
      <c r="K8" s="210">
        <v>0</v>
      </c>
      <c r="L8" s="899"/>
      <c r="M8" s="1413"/>
      <c r="N8" s="205" t="s">
        <v>650</v>
      </c>
      <c r="O8" s="206">
        <v>433</v>
      </c>
      <c r="P8" s="207">
        <v>3.177748422134155</v>
      </c>
      <c r="Q8" s="206">
        <v>242</v>
      </c>
      <c r="R8" s="207">
        <v>55.8891454965358</v>
      </c>
      <c r="S8" s="206">
        <v>191</v>
      </c>
      <c r="T8" s="209">
        <v>44.1108545034642</v>
      </c>
      <c r="U8" s="206">
        <v>19</v>
      </c>
      <c r="V8" s="210">
        <v>4.387990762124711</v>
      </c>
    </row>
    <row r="9" spans="1:22" ht="12.75">
      <c r="A9" s="1411"/>
      <c r="B9" s="1413"/>
      <c r="C9" s="205" t="s">
        <v>264</v>
      </c>
      <c r="D9" s="206">
        <v>430</v>
      </c>
      <c r="E9" s="207">
        <v>34.62157809983897</v>
      </c>
      <c r="F9" s="206">
        <v>241</v>
      </c>
      <c r="G9" s="207">
        <v>56.04651162790698</v>
      </c>
      <c r="H9" s="206">
        <v>189</v>
      </c>
      <c r="I9" s="209">
        <v>43.95348837209303</v>
      </c>
      <c r="J9" s="206">
        <v>196</v>
      </c>
      <c r="K9" s="210">
        <v>45.58139534883721</v>
      </c>
      <c r="L9" s="899"/>
      <c r="M9" s="1413"/>
      <c r="N9" s="205" t="s">
        <v>264</v>
      </c>
      <c r="O9" s="206">
        <v>24913</v>
      </c>
      <c r="P9" s="207">
        <v>45.458360703598274</v>
      </c>
      <c r="Q9" s="206">
        <v>14540</v>
      </c>
      <c r="R9" s="207">
        <v>58.36310360052984</v>
      </c>
      <c r="S9" s="206">
        <v>10373</v>
      </c>
      <c r="T9" s="209">
        <v>41.63689639947016</v>
      </c>
      <c r="U9" s="206">
        <v>8282</v>
      </c>
      <c r="V9" s="210">
        <v>33.24368803435957</v>
      </c>
    </row>
    <row r="10" spans="1:22" ht="12.75" customHeight="1">
      <c r="A10" s="1411"/>
      <c r="B10" s="1195" t="s">
        <v>651</v>
      </c>
      <c r="C10" s="114" t="s">
        <v>649</v>
      </c>
      <c r="D10" s="206">
        <v>133</v>
      </c>
      <c r="E10" s="207">
        <v>14.27038626609442</v>
      </c>
      <c r="F10" s="206">
        <v>88</v>
      </c>
      <c r="G10" s="207">
        <v>66.16541353383458</v>
      </c>
      <c r="H10" s="206">
        <v>45</v>
      </c>
      <c r="I10" s="209">
        <v>33.83458646616541</v>
      </c>
      <c r="J10" s="206">
        <v>26</v>
      </c>
      <c r="K10" s="210">
        <v>19.548872180451127</v>
      </c>
      <c r="L10" s="899"/>
      <c r="M10" s="1195" t="s">
        <v>651</v>
      </c>
      <c r="N10" s="114" t="s">
        <v>649</v>
      </c>
      <c r="O10" s="206">
        <v>6428</v>
      </c>
      <c r="P10" s="207">
        <v>15.610277332556219</v>
      </c>
      <c r="Q10" s="206">
        <v>3799</v>
      </c>
      <c r="R10" s="207">
        <v>59.10080896079651</v>
      </c>
      <c r="S10" s="206">
        <v>2629</v>
      </c>
      <c r="T10" s="209">
        <v>40.89919103920349</v>
      </c>
      <c r="U10" s="206">
        <v>1460</v>
      </c>
      <c r="V10" s="210">
        <v>22.713130056004978</v>
      </c>
    </row>
    <row r="11" spans="1:22" ht="12.75">
      <c r="A11" s="1411"/>
      <c r="B11" s="1195"/>
      <c r="C11" s="114" t="s">
        <v>650</v>
      </c>
      <c r="D11" s="206">
        <v>131</v>
      </c>
      <c r="E11" s="207">
        <v>42.25806451612903</v>
      </c>
      <c r="F11" s="206">
        <v>77</v>
      </c>
      <c r="G11" s="207">
        <v>58.778625954198475</v>
      </c>
      <c r="H11" s="206">
        <v>54</v>
      </c>
      <c r="I11" s="209">
        <v>41.221374045801525</v>
      </c>
      <c r="J11" s="206">
        <v>11</v>
      </c>
      <c r="K11" s="210">
        <v>8.396946564885496</v>
      </c>
      <c r="L11" s="899"/>
      <c r="M11" s="1195"/>
      <c r="N11" s="114" t="s">
        <v>650</v>
      </c>
      <c r="O11" s="206">
        <v>2122</v>
      </c>
      <c r="P11" s="207">
        <v>15.57316894172905</v>
      </c>
      <c r="Q11" s="206">
        <v>1328</v>
      </c>
      <c r="R11" s="207">
        <v>62.582469368520265</v>
      </c>
      <c r="S11" s="206">
        <v>794</v>
      </c>
      <c r="T11" s="209">
        <v>37.417530631479735</v>
      </c>
      <c r="U11" s="206">
        <v>247</v>
      </c>
      <c r="V11" s="210">
        <v>11.639962299717247</v>
      </c>
    </row>
    <row r="12" spans="1:22" ht="12.75">
      <c r="A12" s="1411"/>
      <c r="B12" s="1195"/>
      <c r="C12" s="114" t="s">
        <v>264</v>
      </c>
      <c r="D12" s="206">
        <v>264</v>
      </c>
      <c r="E12" s="207">
        <v>21.256038647342994</v>
      </c>
      <c r="F12" s="206">
        <v>165</v>
      </c>
      <c r="G12" s="207">
        <v>62.5</v>
      </c>
      <c r="H12" s="206">
        <v>99</v>
      </c>
      <c r="I12" s="209">
        <v>37.5</v>
      </c>
      <c r="J12" s="206">
        <v>37</v>
      </c>
      <c r="K12" s="210">
        <v>14.015151515151514</v>
      </c>
      <c r="L12" s="899"/>
      <c r="M12" s="1195"/>
      <c r="N12" s="114" t="s">
        <v>264</v>
      </c>
      <c r="O12" s="206">
        <v>8550</v>
      </c>
      <c r="P12" s="207">
        <v>15.601051018173855</v>
      </c>
      <c r="Q12" s="206">
        <v>5127</v>
      </c>
      <c r="R12" s="207">
        <v>59.96491228070175</v>
      </c>
      <c r="S12" s="206">
        <v>3423</v>
      </c>
      <c r="T12" s="209">
        <v>40.03508771929825</v>
      </c>
      <c r="U12" s="206">
        <v>1707</v>
      </c>
      <c r="V12" s="210">
        <v>19.964912280701753</v>
      </c>
    </row>
    <row r="13" spans="1:22" ht="12.75" customHeight="1">
      <c r="A13" s="1411"/>
      <c r="B13" s="1413" t="s">
        <v>655</v>
      </c>
      <c r="C13" s="205" t="s">
        <v>649</v>
      </c>
      <c r="D13" s="206">
        <v>164</v>
      </c>
      <c r="E13" s="207">
        <v>17.59656652360515</v>
      </c>
      <c r="F13" s="206">
        <v>123</v>
      </c>
      <c r="G13" s="207">
        <v>75</v>
      </c>
      <c r="H13" s="206">
        <v>41</v>
      </c>
      <c r="I13" s="209">
        <v>25</v>
      </c>
      <c r="J13" s="206">
        <v>27</v>
      </c>
      <c r="K13" s="210">
        <v>16.463414634146343</v>
      </c>
      <c r="L13" s="899"/>
      <c r="M13" s="1413" t="s">
        <v>655</v>
      </c>
      <c r="N13" s="205" t="s">
        <v>649</v>
      </c>
      <c r="O13" s="206">
        <v>4756</v>
      </c>
      <c r="P13" s="207">
        <v>11.549856719607558</v>
      </c>
      <c r="Q13" s="206">
        <v>3451</v>
      </c>
      <c r="R13" s="207">
        <v>72.5609756097561</v>
      </c>
      <c r="S13" s="206">
        <v>1305</v>
      </c>
      <c r="T13" s="209">
        <v>27.439024390243905</v>
      </c>
      <c r="U13" s="206">
        <v>557</v>
      </c>
      <c r="V13" s="210">
        <v>11.711522287636669</v>
      </c>
    </row>
    <row r="14" spans="1:22" ht="12.75">
      <c r="A14" s="1411"/>
      <c r="B14" s="1413"/>
      <c r="C14" s="205" t="s">
        <v>650</v>
      </c>
      <c r="D14" s="206">
        <v>0</v>
      </c>
      <c r="E14" s="207">
        <v>0</v>
      </c>
      <c r="F14" s="206">
        <v>0</v>
      </c>
      <c r="G14" s="207">
        <v>0</v>
      </c>
      <c r="H14" s="206">
        <v>0</v>
      </c>
      <c r="I14" s="209">
        <v>0</v>
      </c>
      <c r="J14" s="206">
        <v>0</v>
      </c>
      <c r="K14" s="210">
        <v>0</v>
      </c>
      <c r="L14" s="899"/>
      <c r="M14" s="1413"/>
      <c r="N14" s="205" t="s">
        <v>650</v>
      </c>
      <c r="O14" s="206">
        <v>731</v>
      </c>
      <c r="P14" s="207">
        <v>5.364743872009394</v>
      </c>
      <c r="Q14" s="206">
        <v>519</v>
      </c>
      <c r="R14" s="207">
        <v>70.99863201094391</v>
      </c>
      <c r="S14" s="206">
        <v>212</v>
      </c>
      <c r="T14" s="209">
        <v>29.00136798905609</v>
      </c>
      <c r="U14" s="206">
        <v>75</v>
      </c>
      <c r="V14" s="210">
        <v>10.259917920656635</v>
      </c>
    </row>
    <row r="15" spans="1:22" ht="12.75">
      <c r="A15" s="1411"/>
      <c r="B15" s="1413"/>
      <c r="C15" s="205" t="s">
        <v>264</v>
      </c>
      <c r="D15" s="206">
        <v>164</v>
      </c>
      <c r="E15" s="207">
        <v>13.20450885668277</v>
      </c>
      <c r="F15" s="206">
        <v>123</v>
      </c>
      <c r="G15" s="207">
        <v>75</v>
      </c>
      <c r="H15" s="206">
        <v>41</v>
      </c>
      <c r="I15" s="209">
        <v>25</v>
      </c>
      <c r="J15" s="206">
        <v>27</v>
      </c>
      <c r="K15" s="210">
        <v>16.463414634146343</v>
      </c>
      <c r="L15" s="899"/>
      <c r="M15" s="1413"/>
      <c r="N15" s="205" t="s">
        <v>264</v>
      </c>
      <c r="O15" s="206">
        <v>5487</v>
      </c>
      <c r="P15" s="207">
        <v>10.012042916575432</v>
      </c>
      <c r="Q15" s="206">
        <v>3970</v>
      </c>
      <c r="R15" s="207">
        <v>72.35283397120466</v>
      </c>
      <c r="S15" s="206">
        <v>1517</v>
      </c>
      <c r="T15" s="209">
        <v>27.647166028795333</v>
      </c>
      <c r="U15" s="206">
        <v>632</v>
      </c>
      <c r="V15" s="210">
        <v>11.518133770730818</v>
      </c>
    </row>
    <row r="16" spans="1:22" ht="12.75" customHeight="1">
      <c r="A16" s="1411"/>
      <c r="B16" s="1195" t="s">
        <v>656</v>
      </c>
      <c r="C16" s="114" t="s">
        <v>649</v>
      </c>
      <c r="D16" s="206">
        <v>126</v>
      </c>
      <c r="E16" s="207">
        <v>13.519313304721031</v>
      </c>
      <c r="F16" s="206">
        <v>102</v>
      </c>
      <c r="G16" s="207">
        <v>80.95238095238095</v>
      </c>
      <c r="H16" s="206">
        <v>24</v>
      </c>
      <c r="I16" s="209">
        <v>19.047619047619047</v>
      </c>
      <c r="J16" s="206">
        <v>15</v>
      </c>
      <c r="K16" s="210">
        <v>11.904761904761903</v>
      </c>
      <c r="L16" s="899"/>
      <c r="M16" s="1195" t="s">
        <v>656</v>
      </c>
      <c r="N16" s="114" t="s">
        <v>649</v>
      </c>
      <c r="O16" s="206">
        <v>528</v>
      </c>
      <c r="P16" s="207">
        <v>1.2822380882995774</v>
      </c>
      <c r="Q16" s="206">
        <v>446</v>
      </c>
      <c r="R16" s="207">
        <v>84.46969696969697</v>
      </c>
      <c r="S16" s="206">
        <v>82</v>
      </c>
      <c r="T16" s="209">
        <v>15.530303030303031</v>
      </c>
      <c r="U16" s="206">
        <v>83</v>
      </c>
      <c r="V16" s="210">
        <v>15.719696969696969</v>
      </c>
    </row>
    <row r="17" spans="1:22" ht="12.75">
      <c r="A17" s="1411"/>
      <c r="B17" s="1195"/>
      <c r="C17" s="114" t="s">
        <v>650</v>
      </c>
      <c r="D17" s="206">
        <v>179</v>
      </c>
      <c r="E17" s="207">
        <v>57.74193548387097</v>
      </c>
      <c r="F17" s="206">
        <v>127</v>
      </c>
      <c r="G17" s="207">
        <v>70.94972067039106</v>
      </c>
      <c r="H17" s="206">
        <v>52</v>
      </c>
      <c r="I17" s="209">
        <v>29.05027932960894</v>
      </c>
      <c r="J17" s="206">
        <v>14</v>
      </c>
      <c r="K17" s="210">
        <v>7.82122905027933</v>
      </c>
      <c r="L17" s="899"/>
      <c r="M17" s="1195"/>
      <c r="N17" s="114" t="s">
        <v>650</v>
      </c>
      <c r="O17" s="206">
        <v>5663</v>
      </c>
      <c r="P17" s="207">
        <v>41.56025245853515</v>
      </c>
      <c r="Q17" s="206">
        <v>4741</v>
      </c>
      <c r="R17" s="207">
        <v>83.71887692036023</v>
      </c>
      <c r="S17" s="206">
        <v>922</v>
      </c>
      <c r="T17" s="209">
        <v>16.281123079639766</v>
      </c>
      <c r="U17" s="206">
        <v>850</v>
      </c>
      <c r="V17" s="210">
        <v>15.009712166696099</v>
      </c>
    </row>
    <row r="18" spans="1:22" ht="12.75">
      <c r="A18" s="1411"/>
      <c r="B18" s="1195"/>
      <c r="C18" s="114" t="s">
        <v>264</v>
      </c>
      <c r="D18" s="206">
        <v>305</v>
      </c>
      <c r="E18" s="207">
        <v>24.55716586151369</v>
      </c>
      <c r="F18" s="206">
        <v>229</v>
      </c>
      <c r="G18" s="207">
        <v>75.08196721311475</v>
      </c>
      <c r="H18" s="206">
        <v>76</v>
      </c>
      <c r="I18" s="209">
        <v>24.91803278688525</v>
      </c>
      <c r="J18" s="206">
        <v>29</v>
      </c>
      <c r="K18" s="210">
        <v>9.508196721311474</v>
      </c>
      <c r="L18" s="899"/>
      <c r="M18" s="1195"/>
      <c r="N18" s="114" t="s">
        <v>264</v>
      </c>
      <c r="O18" s="206">
        <v>6191</v>
      </c>
      <c r="P18" s="207">
        <v>11.296620684621562</v>
      </c>
      <c r="Q18" s="206">
        <v>5187</v>
      </c>
      <c r="R18" s="207">
        <v>83.78291067678889</v>
      </c>
      <c r="S18" s="206">
        <v>1004</v>
      </c>
      <c r="T18" s="209">
        <v>16.217089323211113</v>
      </c>
      <c r="U18" s="206">
        <v>933</v>
      </c>
      <c r="V18" s="210">
        <v>15.070263285414311</v>
      </c>
    </row>
    <row r="19" spans="1:22" ht="12.75">
      <c r="A19" s="1411"/>
      <c r="B19" s="1413" t="s">
        <v>657</v>
      </c>
      <c r="C19" s="205" t="s">
        <v>649</v>
      </c>
      <c r="D19" s="206">
        <v>79</v>
      </c>
      <c r="E19" s="207">
        <v>8.47639484978541</v>
      </c>
      <c r="F19" s="206">
        <v>44</v>
      </c>
      <c r="G19" s="207">
        <v>55.69620253164557</v>
      </c>
      <c r="H19" s="206">
        <v>35</v>
      </c>
      <c r="I19" s="209">
        <v>44.303797468354425</v>
      </c>
      <c r="J19" s="206">
        <v>8</v>
      </c>
      <c r="K19" s="210">
        <v>10.126582278481013</v>
      </c>
      <c r="L19" s="899"/>
      <c r="M19" s="1413" t="s">
        <v>657</v>
      </c>
      <c r="N19" s="205" t="s">
        <v>649</v>
      </c>
      <c r="O19" s="206">
        <v>1030</v>
      </c>
      <c r="P19" s="207">
        <v>2.501335664675312</v>
      </c>
      <c r="Q19" s="206">
        <v>575</v>
      </c>
      <c r="R19" s="207">
        <v>55.8252427184466</v>
      </c>
      <c r="S19" s="206">
        <v>455</v>
      </c>
      <c r="T19" s="209">
        <v>44.1747572815534</v>
      </c>
      <c r="U19" s="206">
        <v>147</v>
      </c>
      <c r="V19" s="210">
        <v>14.271844660194175</v>
      </c>
    </row>
    <row r="20" spans="1:22" ht="12.75">
      <c r="A20" s="1411"/>
      <c r="B20" s="1413"/>
      <c r="C20" s="205" t="s">
        <v>650</v>
      </c>
      <c r="D20" s="206">
        <v>0</v>
      </c>
      <c r="E20" s="207">
        <v>0</v>
      </c>
      <c r="F20" s="206">
        <v>0</v>
      </c>
      <c r="G20" s="207">
        <v>0</v>
      </c>
      <c r="H20" s="206">
        <v>0</v>
      </c>
      <c r="I20" s="209">
        <v>0</v>
      </c>
      <c r="J20" s="206">
        <v>0</v>
      </c>
      <c r="K20" s="210">
        <v>0</v>
      </c>
      <c r="L20" s="899"/>
      <c r="M20" s="1413"/>
      <c r="N20" s="205" t="s">
        <v>650</v>
      </c>
      <c r="O20" s="206">
        <v>931</v>
      </c>
      <c r="P20" s="207">
        <v>6.832526053133716</v>
      </c>
      <c r="Q20" s="206">
        <v>519</v>
      </c>
      <c r="R20" s="207">
        <v>55.746509129967784</v>
      </c>
      <c r="S20" s="206">
        <v>412</v>
      </c>
      <c r="T20" s="209">
        <v>44.25349087003222</v>
      </c>
      <c r="U20" s="206">
        <v>106</v>
      </c>
      <c r="V20" s="210">
        <v>11.385606874328678</v>
      </c>
    </row>
    <row r="21" spans="1:22" ht="12.75">
      <c r="A21" s="1411"/>
      <c r="B21" s="1413"/>
      <c r="C21" s="205" t="s">
        <v>264</v>
      </c>
      <c r="D21" s="206">
        <v>79</v>
      </c>
      <c r="E21" s="207">
        <v>6.360708534621579</v>
      </c>
      <c r="F21" s="206">
        <v>44</v>
      </c>
      <c r="G21" s="207">
        <v>55.69620253164557</v>
      </c>
      <c r="H21" s="206">
        <v>35</v>
      </c>
      <c r="I21" s="209">
        <v>44.303797468354425</v>
      </c>
      <c r="J21" s="206">
        <v>8</v>
      </c>
      <c r="K21" s="210">
        <v>10.126582278481013</v>
      </c>
      <c r="L21" s="899"/>
      <c r="M21" s="1413"/>
      <c r="N21" s="205" t="s">
        <v>264</v>
      </c>
      <c r="O21" s="206">
        <v>1961</v>
      </c>
      <c r="P21" s="207">
        <v>3.5782059703671267</v>
      </c>
      <c r="Q21" s="206">
        <v>1094</v>
      </c>
      <c r="R21" s="207">
        <v>55.78786333503315</v>
      </c>
      <c r="S21" s="206">
        <v>867</v>
      </c>
      <c r="T21" s="209">
        <v>44.212136664966856</v>
      </c>
      <c r="U21" s="206">
        <v>253</v>
      </c>
      <c r="V21" s="210">
        <v>12.901580826109127</v>
      </c>
    </row>
    <row r="22" spans="1:22" ht="12.75" customHeight="1">
      <c r="A22" s="1411"/>
      <c r="B22" s="1195" t="s">
        <v>229</v>
      </c>
      <c r="C22" s="114" t="s">
        <v>649</v>
      </c>
      <c r="D22" s="206">
        <v>932</v>
      </c>
      <c r="E22" s="207">
        <v>100</v>
      </c>
      <c r="F22" s="206">
        <v>598</v>
      </c>
      <c r="G22" s="207">
        <v>64.16309012875536</v>
      </c>
      <c r="H22" s="206">
        <v>334</v>
      </c>
      <c r="I22" s="209">
        <v>35.836909871244636</v>
      </c>
      <c r="J22" s="211">
        <v>272</v>
      </c>
      <c r="K22" s="210">
        <v>29.184549356223176</v>
      </c>
      <c r="L22" s="899"/>
      <c r="M22" s="1195" t="s">
        <v>229</v>
      </c>
      <c r="N22" s="114" t="s">
        <v>649</v>
      </c>
      <c r="O22" s="206">
        <v>41178</v>
      </c>
      <c r="P22" s="207">
        <v>100</v>
      </c>
      <c r="Q22" s="206">
        <v>24936</v>
      </c>
      <c r="R22" s="207">
        <v>60.55660789742095</v>
      </c>
      <c r="S22" s="206">
        <v>16242</v>
      </c>
      <c r="T22" s="209">
        <v>39.44339210257905</v>
      </c>
      <c r="U22" s="211">
        <v>11286</v>
      </c>
      <c r="V22" s="210">
        <v>27.407839137403467</v>
      </c>
    </row>
    <row r="23" spans="1:22" ht="12.75">
      <c r="A23" s="1411"/>
      <c r="B23" s="1195"/>
      <c r="C23" s="114" t="s">
        <v>650</v>
      </c>
      <c r="D23" s="206">
        <v>310</v>
      </c>
      <c r="E23" s="207">
        <v>100</v>
      </c>
      <c r="F23" s="206">
        <v>204</v>
      </c>
      <c r="G23" s="207">
        <v>65.80645161290323</v>
      </c>
      <c r="H23" s="206">
        <v>106</v>
      </c>
      <c r="I23" s="209">
        <v>34.193548387096776</v>
      </c>
      <c r="J23" s="206">
        <v>25</v>
      </c>
      <c r="K23" s="210">
        <v>8.064516129032258</v>
      </c>
      <c r="L23" s="899"/>
      <c r="M23" s="1195"/>
      <c r="N23" s="114" t="s">
        <v>650</v>
      </c>
      <c r="O23" s="206">
        <v>13626</v>
      </c>
      <c r="P23" s="207">
        <v>100</v>
      </c>
      <c r="Q23" s="206">
        <v>9632</v>
      </c>
      <c r="R23" s="207">
        <v>70.6883898429473</v>
      </c>
      <c r="S23" s="206">
        <v>3994</v>
      </c>
      <c r="T23" s="209">
        <v>29.31161015705269</v>
      </c>
      <c r="U23" s="206">
        <v>1718</v>
      </c>
      <c r="V23" s="210">
        <v>12.608248935857919</v>
      </c>
    </row>
    <row r="24" spans="1:22" ht="13.5" thickBot="1">
      <c r="A24" s="1412"/>
      <c r="B24" s="1415"/>
      <c r="C24" s="118" t="s">
        <v>264</v>
      </c>
      <c r="D24" s="212">
        <v>1242</v>
      </c>
      <c r="E24" s="213">
        <v>100</v>
      </c>
      <c r="F24" s="212">
        <v>802</v>
      </c>
      <c r="G24" s="213">
        <v>64.573268921095</v>
      </c>
      <c r="H24" s="212">
        <v>440</v>
      </c>
      <c r="I24" s="214">
        <v>35.42673107890499</v>
      </c>
      <c r="J24" s="212">
        <v>297</v>
      </c>
      <c r="K24" s="215">
        <v>23.91304347826087</v>
      </c>
      <c r="L24" s="1414"/>
      <c r="M24" s="1415"/>
      <c r="N24" s="118" t="s">
        <v>264</v>
      </c>
      <c r="O24" s="212">
        <v>54804</v>
      </c>
      <c r="P24" s="213">
        <v>100</v>
      </c>
      <c r="Q24" s="212">
        <v>34568</v>
      </c>
      <c r="R24" s="213">
        <v>63.07568790599226</v>
      </c>
      <c r="S24" s="212">
        <v>20236</v>
      </c>
      <c r="T24" s="214">
        <v>36.92431209400774</v>
      </c>
      <c r="U24" s="212">
        <v>13004</v>
      </c>
      <c r="V24" s="215">
        <v>23.728195022261147</v>
      </c>
    </row>
    <row r="25" spans="1:22" ht="12.75" customHeight="1" thickTop="1">
      <c r="A25" s="1411" t="s">
        <v>309</v>
      </c>
      <c r="B25" s="1413" t="s">
        <v>648</v>
      </c>
      <c r="C25" s="205" t="s">
        <v>649</v>
      </c>
      <c r="D25" s="206">
        <v>392</v>
      </c>
      <c r="E25" s="207">
        <v>44.193912063134164</v>
      </c>
      <c r="F25" s="206">
        <v>219</v>
      </c>
      <c r="G25" s="208">
        <v>55.86734693877551</v>
      </c>
      <c r="H25" s="206">
        <v>173</v>
      </c>
      <c r="I25" s="209">
        <v>44.13265306122449</v>
      </c>
      <c r="J25" s="206">
        <v>185</v>
      </c>
      <c r="K25" s="210">
        <v>47.19387755102041</v>
      </c>
      <c r="L25" s="899" t="s">
        <v>309</v>
      </c>
      <c r="M25" s="1413" t="s">
        <v>648</v>
      </c>
      <c r="N25" s="205" t="s">
        <v>649</v>
      </c>
      <c r="O25" s="206">
        <v>23428</v>
      </c>
      <c r="P25" s="207">
        <v>57.995841172393305</v>
      </c>
      <c r="Q25" s="206">
        <v>13745</v>
      </c>
      <c r="R25" s="208">
        <v>58.66911388082636</v>
      </c>
      <c r="S25" s="206">
        <v>9683</v>
      </c>
      <c r="T25" s="209">
        <v>41.33088611917364</v>
      </c>
      <c r="U25" s="206">
        <v>7619</v>
      </c>
      <c r="V25" s="210">
        <v>32.52091514427181</v>
      </c>
    </row>
    <row r="26" spans="1:22" ht="12.75">
      <c r="A26" s="1411"/>
      <c r="B26" s="1413"/>
      <c r="C26" s="205" t="s">
        <v>650</v>
      </c>
      <c r="D26" s="206">
        <v>0</v>
      </c>
      <c r="E26" s="207">
        <v>0</v>
      </c>
      <c r="F26" s="206">
        <v>0</v>
      </c>
      <c r="G26" s="207">
        <v>0</v>
      </c>
      <c r="H26" s="206">
        <v>0</v>
      </c>
      <c r="I26" s="209">
        <v>0</v>
      </c>
      <c r="J26" s="206">
        <v>0</v>
      </c>
      <c r="K26" s="210">
        <v>0</v>
      </c>
      <c r="L26" s="899"/>
      <c r="M26" s="1413"/>
      <c r="N26" s="205" t="s">
        <v>650</v>
      </c>
      <c r="O26" s="206">
        <v>446</v>
      </c>
      <c r="P26" s="207">
        <v>3.224640300773624</v>
      </c>
      <c r="Q26" s="206">
        <v>256</v>
      </c>
      <c r="R26" s="207">
        <v>57.399103139013455</v>
      </c>
      <c r="S26" s="206">
        <v>190</v>
      </c>
      <c r="T26" s="209">
        <v>42.600896860986545</v>
      </c>
      <c r="U26" s="206">
        <v>15</v>
      </c>
      <c r="V26" s="210">
        <v>3.3632286995515694</v>
      </c>
    </row>
    <row r="27" spans="1:22" ht="12.75">
      <c r="A27" s="1411"/>
      <c r="B27" s="1413"/>
      <c r="C27" s="205" t="s">
        <v>264</v>
      </c>
      <c r="D27" s="206">
        <v>392</v>
      </c>
      <c r="E27" s="207">
        <v>32.55813953488372</v>
      </c>
      <c r="F27" s="206">
        <v>219</v>
      </c>
      <c r="G27" s="207">
        <v>55.86734693877551</v>
      </c>
      <c r="H27" s="206">
        <v>173</v>
      </c>
      <c r="I27" s="209">
        <v>44.13265306122449</v>
      </c>
      <c r="J27" s="206">
        <v>185</v>
      </c>
      <c r="K27" s="210">
        <v>47.19387755102041</v>
      </c>
      <c r="L27" s="899"/>
      <c r="M27" s="1413"/>
      <c r="N27" s="205" t="s">
        <v>264</v>
      </c>
      <c r="O27" s="206">
        <v>23874</v>
      </c>
      <c r="P27" s="207">
        <v>44.026038689213856</v>
      </c>
      <c r="Q27" s="206">
        <v>14001</v>
      </c>
      <c r="R27" s="207">
        <v>58.6453882885147</v>
      </c>
      <c r="S27" s="206">
        <v>9873</v>
      </c>
      <c r="T27" s="209">
        <v>41.3546117114853</v>
      </c>
      <c r="U27" s="206">
        <v>7634</v>
      </c>
      <c r="V27" s="210">
        <v>31.97620842757812</v>
      </c>
    </row>
    <row r="28" spans="1:22" ht="12.75" customHeight="1">
      <c r="A28" s="1411"/>
      <c r="B28" s="1195" t="s">
        <v>651</v>
      </c>
      <c r="C28" s="114" t="s">
        <v>649</v>
      </c>
      <c r="D28" s="206">
        <v>126</v>
      </c>
      <c r="E28" s="207">
        <v>14.205186020293123</v>
      </c>
      <c r="F28" s="206">
        <v>78</v>
      </c>
      <c r="G28" s="207">
        <v>61.904761904761905</v>
      </c>
      <c r="H28" s="206">
        <v>48</v>
      </c>
      <c r="I28" s="209">
        <v>38.095238095238095</v>
      </c>
      <c r="J28" s="206">
        <v>30</v>
      </c>
      <c r="K28" s="210">
        <v>23.809523809523807</v>
      </c>
      <c r="L28" s="899"/>
      <c r="M28" s="1195" t="s">
        <v>651</v>
      </c>
      <c r="N28" s="114" t="s">
        <v>649</v>
      </c>
      <c r="O28" s="206">
        <v>6534</v>
      </c>
      <c r="P28" s="207">
        <v>16.17486879889098</v>
      </c>
      <c r="Q28" s="206">
        <v>3864</v>
      </c>
      <c r="R28" s="207">
        <v>59.13682277318642</v>
      </c>
      <c r="S28" s="206">
        <v>2670</v>
      </c>
      <c r="T28" s="209">
        <v>40.86317722681359</v>
      </c>
      <c r="U28" s="206">
        <v>1428</v>
      </c>
      <c r="V28" s="210">
        <v>21.85491276400367</v>
      </c>
    </row>
    <row r="29" spans="1:22" ht="12.75">
      <c r="A29" s="1411"/>
      <c r="B29" s="1195"/>
      <c r="C29" s="114" t="s">
        <v>650</v>
      </c>
      <c r="D29" s="206">
        <v>130</v>
      </c>
      <c r="E29" s="207">
        <v>41.00946372239748</v>
      </c>
      <c r="F29" s="206">
        <v>74</v>
      </c>
      <c r="G29" s="207">
        <v>56.92307692307692</v>
      </c>
      <c r="H29" s="206">
        <v>56</v>
      </c>
      <c r="I29" s="209">
        <v>43.07692307692308</v>
      </c>
      <c r="J29" s="206">
        <v>11</v>
      </c>
      <c r="K29" s="210">
        <v>8.461538461538462</v>
      </c>
      <c r="L29" s="899"/>
      <c r="M29" s="1195"/>
      <c r="N29" s="114" t="s">
        <v>650</v>
      </c>
      <c r="O29" s="206">
        <v>2172</v>
      </c>
      <c r="P29" s="207">
        <v>15.70385366206348</v>
      </c>
      <c r="Q29" s="206">
        <v>1355</v>
      </c>
      <c r="R29" s="207">
        <v>62.38489871086556</v>
      </c>
      <c r="S29" s="206">
        <v>817</v>
      </c>
      <c r="T29" s="209">
        <v>37.61510128913444</v>
      </c>
      <c r="U29" s="206">
        <v>263</v>
      </c>
      <c r="V29" s="210">
        <v>12.10865561694291</v>
      </c>
    </row>
    <row r="30" spans="1:22" ht="12.75">
      <c r="A30" s="1411"/>
      <c r="B30" s="1195"/>
      <c r="C30" s="114" t="s">
        <v>264</v>
      </c>
      <c r="D30" s="206">
        <v>256</v>
      </c>
      <c r="E30" s="207">
        <v>21.262458471760798</v>
      </c>
      <c r="F30" s="206">
        <v>152</v>
      </c>
      <c r="G30" s="207">
        <v>59.375</v>
      </c>
      <c r="H30" s="206">
        <v>104</v>
      </c>
      <c r="I30" s="209">
        <v>40.625</v>
      </c>
      <c r="J30" s="206">
        <v>41</v>
      </c>
      <c r="K30" s="210">
        <v>16.015625</v>
      </c>
      <c r="L30" s="899"/>
      <c r="M30" s="1195"/>
      <c r="N30" s="114" t="s">
        <v>264</v>
      </c>
      <c r="O30" s="206">
        <v>8706</v>
      </c>
      <c r="P30" s="207">
        <v>16.054732882143583</v>
      </c>
      <c r="Q30" s="206">
        <v>5219</v>
      </c>
      <c r="R30" s="207">
        <v>59.94716287617735</v>
      </c>
      <c r="S30" s="206">
        <v>3487</v>
      </c>
      <c r="T30" s="209">
        <v>40.05283712382265</v>
      </c>
      <c r="U30" s="206">
        <v>1691</v>
      </c>
      <c r="V30" s="210">
        <v>19.423386170457153</v>
      </c>
    </row>
    <row r="31" spans="1:22" ht="12.75" customHeight="1">
      <c r="A31" s="1411"/>
      <c r="B31" s="1413" t="s">
        <v>655</v>
      </c>
      <c r="C31" s="205" t="s">
        <v>649</v>
      </c>
      <c r="D31" s="206">
        <v>165</v>
      </c>
      <c r="E31" s="207">
        <v>18.60202931228861</v>
      </c>
      <c r="F31" s="206">
        <v>125</v>
      </c>
      <c r="G31" s="207">
        <v>75.75757575757575</v>
      </c>
      <c r="H31" s="206">
        <v>40</v>
      </c>
      <c r="I31" s="209">
        <v>24.242424242424242</v>
      </c>
      <c r="J31" s="206">
        <v>28</v>
      </c>
      <c r="K31" s="210">
        <v>16.969696969696972</v>
      </c>
      <c r="L31" s="899"/>
      <c r="M31" s="1413" t="s">
        <v>655</v>
      </c>
      <c r="N31" s="205" t="s">
        <v>649</v>
      </c>
      <c r="O31" s="206">
        <v>4839</v>
      </c>
      <c r="P31" s="207">
        <v>11.978908802851768</v>
      </c>
      <c r="Q31" s="206">
        <v>3489</v>
      </c>
      <c r="R31" s="207">
        <v>72.10167389956602</v>
      </c>
      <c r="S31" s="206">
        <v>1350</v>
      </c>
      <c r="T31" s="209">
        <v>27.898326100433973</v>
      </c>
      <c r="U31" s="206">
        <v>522</v>
      </c>
      <c r="V31" s="210">
        <v>10.787352758834471</v>
      </c>
    </row>
    <row r="32" spans="1:22" ht="12.75">
      <c r="A32" s="1411"/>
      <c r="B32" s="1413"/>
      <c r="C32" s="205" t="s">
        <v>650</v>
      </c>
      <c r="D32" s="206">
        <v>0</v>
      </c>
      <c r="E32" s="207">
        <v>0</v>
      </c>
      <c r="F32" s="206">
        <v>0</v>
      </c>
      <c r="G32" s="207">
        <v>0</v>
      </c>
      <c r="H32" s="206">
        <v>0</v>
      </c>
      <c r="I32" s="209">
        <v>0</v>
      </c>
      <c r="J32" s="206">
        <v>0</v>
      </c>
      <c r="K32" s="210">
        <v>0</v>
      </c>
      <c r="L32" s="899"/>
      <c r="M32" s="1413"/>
      <c r="N32" s="205" t="s">
        <v>650</v>
      </c>
      <c r="O32" s="206">
        <v>843</v>
      </c>
      <c r="P32" s="207">
        <v>6.095003976574362</v>
      </c>
      <c r="Q32" s="206">
        <v>592</v>
      </c>
      <c r="R32" s="207">
        <v>70.22538552787663</v>
      </c>
      <c r="S32" s="206">
        <v>251</v>
      </c>
      <c r="T32" s="209">
        <v>29.774614472123368</v>
      </c>
      <c r="U32" s="206">
        <v>79</v>
      </c>
      <c r="V32" s="210">
        <v>9.37129300118624</v>
      </c>
    </row>
    <row r="33" spans="1:22" ht="12.75">
      <c r="A33" s="1411"/>
      <c r="B33" s="1413"/>
      <c r="C33" s="205" t="s">
        <v>264</v>
      </c>
      <c r="D33" s="206">
        <v>165</v>
      </c>
      <c r="E33" s="207">
        <v>13.704318936877078</v>
      </c>
      <c r="F33" s="206">
        <v>125</v>
      </c>
      <c r="G33" s="207">
        <v>75.75757575757575</v>
      </c>
      <c r="H33" s="206">
        <v>40</v>
      </c>
      <c r="I33" s="209">
        <v>24.242424242424242</v>
      </c>
      <c r="J33" s="206">
        <v>28</v>
      </c>
      <c r="K33" s="210">
        <v>16.969696969696972</v>
      </c>
      <c r="L33" s="899"/>
      <c r="M33" s="1413"/>
      <c r="N33" s="205" t="s">
        <v>264</v>
      </c>
      <c r="O33" s="206">
        <v>5682</v>
      </c>
      <c r="P33" s="207">
        <v>10.478175078835267</v>
      </c>
      <c r="Q33" s="206">
        <v>4081</v>
      </c>
      <c r="R33" s="207">
        <v>71.82330165434706</v>
      </c>
      <c r="S33" s="206">
        <v>1601</v>
      </c>
      <c r="T33" s="209">
        <v>28.17669834565294</v>
      </c>
      <c r="U33" s="206">
        <v>601</v>
      </c>
      <c r="V33" s="210">
        <v>10.577261527631116</v>
      </c>
    </row>
    <row r="34" spans="1:22" ht="12.75" customHeight="1">
      <c r="A34" s="1411"/>
      <c r="B34" s="1195" t="s">
        <v>656</v>
      </c>
      <c r="C34" s="114" t="s">
        <v>649</v>
      </c>
      <c r="D34" s="206">
        <v>120</v>
      </c>
      <c r="E34" s="207">
        <v>13.528748590755354</v>
      </c>
      <c r="F34" s="206">
        <v>99</v>
      </c>
      <c r="G34" s="207">
        <v>82.5</v>
      </c>
      <c r="H34" s="206">
        <v>21</v>
      </c>
      <c r="I34" s="209">
        <v>17.5</v>
      </c>
      <c r="J34" s="206">
        <v>18</v>
      </c>
      <c r="K34" s="210">
        <v>15</v>
      </c>
      <c r="L34" s="899"/>
      <c r="M34" s="1195" t="s">
        <v>656</v>
      </c>
      <c r="N34" s="114" t="s">
        <v>649</v>
      </c>
      <c r="O34" s="206">
        <v>509</v>
      </c>
      <c r="P34" s="207">
        <v>1.2600257451232797</v>
      </c>
      <c r="Q34" s="206">
        <v>435</v>
      </c>
      <c r="R34" s="207">
        <v>85.46168958742632</v>
      </c>
      <c r="S34" s="206">
        <v>74</v>
      </c>
      <c r="T34" s="209">
        <v>14.538310412573674</v>
      </c>
      <c r="U34" s="206">
        <v>83</v>
      </c>
      <c r="V34" s="210">
        <v>16.30648330058939</v>
      </c>
    </row>
    <row r="35" spans="1:22" ht="12.75">
      <c r="A35" s="1411"/>
      <c r="B35" s="1195"/>
      <c r="C35" s="114" t="s">
        <v>650</v>
      </c>
      <c r="D35" s="206">
        <v>187</v>
      </c>
      <c r="E35" s="207">
        <v>58.99053627760252</v>
      </c>
      <c r="F35" s="206">
        <v>135</v>
      </c>
      <c r="G35" s="207">
        <v>72.19251336898395</v>
      </c>
      <c r="H35" s="206">
        <v>52</v>
      </c>
      <c r="I35" s="209">
        <v>27.807486631016044</v>
      </c>
      <c r="J35" s="206">
        <v>16</v>
      </c>
      <c r="K35" s="210">
        <v>8.55614973262032</v>
      </c>
      <c r="L35" s="899"/>
      <c r="M35" s="1195"/>
      <c r="N35" s="114" t="s">
        <v>650</v>
      </c>
      <c r="O35" s="206">
        <v>5616</v>
      </c>
      <c r="P35" s="207">
        <v>40.60443930301496</v>
      </c>
      <c r="Q35" s="206">
        <v>4716</v>
      </c>
      <c r="R35" s="207">
        <v>83.97435897435898</v>
      </c>
      <c r="S35" s="206">
        <v>900</v>
      </c>
      <c r="T35" s="209">
        <v>16.025641025641026</v>
      </c>
      <c r="U35" s="206">
        <v>861</v>
      </c>
      <c r="V35" s="210">
        <v>15.331196581196583</v>
      </c>
    </row>
    <row r="36" spans="1:22" ht="12.75">
      <c r="A36" s="1411"/>
      <c r="B36" s="1195"/>
      <c r="C36" s="114" t="s">
        <v>264</v>
      </c>
      <c r="D36" s="206">
        <v>307</v>
      </c>
      <c r="E36" s="207">
        <v>25.49833887043189</v>
      </c>
      <c r="F36" s="206">
        <v>234</v>
      </c>
      <c r="G36" s="207">
        <v>76.2214983713355</v>
      </c>
      <c r="H36" s="206">
        <v>73</v>
      </c>
      <c r="I36" s="209">
        <v>23.778501628664493</v>
      </c>
      <c r="J36" s="206">
        <v>34</v>
      </c>
      <c r="K36" s="210">
        <v>11.074918566775244</v>
      </c>
      <c r="L36" s="899"/>
      <c r="M36" s="1195"/>
      <c r="N36" s="114" t="s">
        <v>264</v>
      </c>
      <c r="O36" s="206">
        <v>6125</v>
      </c>
      <c r="P36" s="207">
        <v>11.295111291423092</v>
      </c>
      <c r="Q36" s="206">
        <v>5151</v>
      </c>
      <c r="R36" s="207">
        <v>84.09795918367347</v>
      </c>
      <c r="S36" s="206">
        <v>974</v>
      </c>
      <c r="T36" s="209">
        <v>15.902040816326531</v>
      </c>
      <c r="U36" s="206">
        <v>944</v>
      </c>
      <c r="V36" s="210">
        <v>15.412244897959186</v>
      </c>
    </row>
    <row r="37" spans="1:22" ht="12.75">
      <c r="A37" s="1411"/>
      <c r="B37" s="1413" t="s">
        <v>657</v>
      </c>
      <c r="C37" s="205" t="s">
        <v>649</v>
      </c>
      <c r="D37" s="206">
        <v>84</v>
      </c>
      <c r="E37" s="207">
        <v>9.470124013528748</v>
      </c>
      <c r="F37" s="206">
        <v>50</v>
      </c>
      <c r="G37" s="207">
        <v>59.523809523809526</v>
      </c>
      <c r="H37" s="206">
        <v>34</v>
      </c>
      <c r="I37" s="209">
        <v>40.476190476190474</v>
      </c>
      <c r="J37" s="206">
        <v>13</v>
      </c>
      <c r="K37" s="210">
        <v>15.476190476190476</v>
      </c>
      <c r="L37" s="899"/>
      <c r="M37" s="1413" t="s">
        <v>657</v>
      </c>
      <c r="N37" s="205" t="s">
        <v>649</v>
      </c>
      <c r="O37" s="206">
        <v>1066</v>
      </c>
      <c r="P37" s="207">
        <v>2.6388751361520946</v>
      </c>
      <c r="Q37" s="206">
        <v>589</v>
      </c>
      <c r="R37" s="207">
        <v>55.25328330206379</v>
      </c>
      <c r="S37" s="206">
        <v>477</v>
      </c>
      <c r="T37" s="209">
        <v>44.746716697936215</v>
      </c>
      <c r="U37" s="206">
        <v>151</v>
      </c>
      <c r="V37" s="210">
        <v>14.165103189493433</v>
      </c>
    </row>
    <row r="38" spans="1:22" ht="12.75">
      <c r="A38" s="1411"/>
      <c r="B38" s="1413"/>
      <c r="C38" s="205" t="s">
        <v>650</v>
      </c>
      <c r="D38" s="206">
        <v>0</v>
      </c>
      <c r="E38" s="207">
        <v>0</v>
      </c>
      <c r="F38" s="206">
        <v>0</v>
      </c>
      <c r="G38" s="207">
        <v>0</v>
      </c>
      <c r="H38" s="206">
        <v>0</v>
      </c>
      <c r="I38" s="209">
        <v>0</v>
      </c>
      <c r="J38" s="206">
        <v>0</v>
      </c>
      <c r="K38" s="210">
        <v>0</v>
      </c>
      <c r="L38" s="899"/>
      <c r="M38" s="1413"/>
      <c r="N38" s="205" t="s">
        <v>650</v>
      </c>
      <c r="O38" s="206">
        <v>996</v>
      </c>
      <c r="P38" s="207">
        <v>7.201214662714192</v>
      </c>
      <c r="Q38" s="206">
        <v>562</v>
      </c>
      <c r="R38" s="207">
        <v>56.42570281124498</v>
      </c>
      <c r="S38" s="206">
        <v>434</v>
      </c>
      <c r="T38" s="209">
        <v>43.57429718875502</v>
      </c>
      <c r="U38" s="206">
        <v>88</v>
      </c>
      <c r="V38" s="210">
        <v>8.835341365461847</v>
      </c>
    </row>
    <row r="39" spans="1:22" ht="12.75">
      <c r="A39" s="1411"/>
      <c r="B39" s="1413"/>
      <c r="C39" s="205" t="s">
        <v>264</v>
      </c>
      <c r="D39" s="206">
        <v>84</v>
      </c>
      <c r="E39" s="207">
        <v>6.976744186046512</v>
      </c>
      <c r="F39" s="206">
        <v>50</v>
      </c>
      <c r="G39" s="207">
        <v>59.523809523809526</v>
      </c>
      <c r="H39" s="206">
        <v>34</v>
      </c>
      <c r="I39" s="209">
        <v>40.476190476190474</v>
      </c>
      <c r="J39" s="206">
        <v>13</v>
      </c>
      <c r="K39" s="210">
        <v>15.476190476190476</v>
      </c>
      <c r="L39" s="899"/>
      <c r="M39" s="1413"/>
      <c r="N39" s="205" t="s">
        <v>264</v>
      </c>
      <c r="O39" s="206">
        <v>2062</v>
      </c>
      <c r="P39" s="207">
        <v>3.8025337931288843</v>
      </c>
      <c r="Q39" s="206">
        <v>1151</v>
      </c>
      <c r="R39" s="207">
        <v>55.819592628516</v>
      </c>
      <c r="S39" s="206">
        <v>911</v>
      </c>
      <c r="T39" s="209">
        <v>44.180407371484</v>
      </c>
      <c r="U39" s="206">
        <v>239</v>
      </c>
      <c r="V39" s="210">
        <v>11.590688651794375</v>
      </c>
    </row>
    <row r="40" spans="1:22" ht="12.75" customHeight="1">
      <c r="A40" s="1411"/>
      <c r="B40" s="1195" t="s">
        <v>229</v>
      </c>
      <c r="C40" s="114" t="s">
        <v>649</v>
      </c>
      <c r="D40" s="206">
        <v>887</v>
      </c>
      <c r="E40" s="207">
        <v>100</v>
      </c>
      <c r="F40" s="206">
        <v>571</v>
      </c>
      <c r="G40" s="207">
        <v>64.37429537767756</v>
      </c>
      <c r="H40" s="206">
        <v>316</v>
      </c>
      <c r="I40" s="209">
        <v>35.62570462232244</v>
      </c>
      <c r="J40" s="211">
        <v>274</v>
      </c>
      <c r="K40" s="210">
        <v>30.89064261555806</v>
      </c>
      <c r="L40" s="899"/>
      <c r="M40" s="1195" t="s">
        <v>229</v>
      </c>
      <c r="N40" s="114" t="s">
        <v>649</v>
      </c>
      <c r="O40" s="206">
        <v>40396</v>
      </c>
      <c r="P40" s="207">
        <v>100</v>
      </c>
      <c r="Q40" s="206">
        <v>24511</v>
      </c>
      <c r="R40" s="207">
        <v>60.67679968313694</v>
      </c>
      <c r="S40" s="206">
        <v>15885</v>
      </c>
      <c r="T40" s="209">
        <v>39.32320031686306</v>
      </c>
      <c r="U40" s="211">
        <v>10592</v>
      </c>
      <c r="V40" s="210">
        <v>26.220417863154765</v>
      </c>
    </row>
    <row r="41" spans="1:22" ht="12.75">
      <c r="A41" s="1411"/>
      <c r="B41" s="1195"/>
      <c r="C41" s="114" t="s">
        <v>650</v>
      </c>
      <c r="D41" s="206">
        <v>317</v>
      </c>
      <c r="E41" s="207">
        <v>100</v>
      </c>
      <c r="F41" s="206">
        <v>209</v>
      </c>
      <c r="G41" s="207">
        <v>65.93059936908517</v>
      </c>
      <c r="H41" s="206">
        <v>108</v>
      </c>
      <c r="I41" s="209">
        <v>34.06940063091483</v>
      </c>
      <c r="J41" s="206">
        <v>27</v>
      </c>
      <c r="K41" s="210">
        <v>8.517350157728707</v>
      </c>
      <c r="L41" s="899"/>
      <c r="M41" s="1195"/>
      <c r="N41" s="114" t="s">
        <v>650</v>
      </c>
      <c r="O41" s="206">
        <v>13831</v>
      </c>
      <c r="P41" s="207">
        <v>100</v>
      </c>
      <c r="Q41" s="206">
        <v>9781</v>
      </c>
      <c r="R41" s="207">
        <v>70.71795242571037</v>
      </c>
      <c r="S41" s="206">
        <v>4050</v>
      </c>
      <c r="T41" s="209">
        <v>29.28204757428964</v>
      </c>
      <c r="U41" s="206">
        <v>1736</v>
      </c>
      <c r="V41" s="210">
        <v>12.55151471332514</v>
      </c>
    </row>
    <row r="42" spans="1:22" ht="13.5" thickBot="1">
      <c r="A42" s="1412"/>
      <c r="B42" s="1415"/>
      <c r="C42" s="118" t="s">
        <v>264</v>
      </c>
      <c r="D42" s="212">
        <v>1204</v>
      </c>
      <c r="E42" s="213">
        <v>100</v>
      </c>
      <c r="F42" s="212">
        <v>780</v>
      </c>
      <c r="G42" s="213">
        <v>64.78405315614619</v>
      </c>
      <c r="H42" s="212">
        <v>424</v>
      </c>
      <c r="I42" s="214">
        <v>35.21594684385382</v>
      </c>
      <c r="J42" s="212">
        <v>301</v>
      </c>
      <c r="K42" s="215">
        <v>25</v>
      </c>
      <c r="L42" s="1414"/>
      <c r="M42" s="1415"/>
      <c r="N42" s="118" t="s">
        <v>264</v>
      </c>
      <c r="O42" s="212">
        <v>54227</v>
      </c>
      <c r="P42" s="213">
        <v>100</v>
      </c>
      <c r="Q42" s="212">
        <v>34292</v>
      </c>
      <c r="R42" s="213">
        <v>63.23787043354786</v>
      </c>
      <c r="S42" s="212">
        <v>19935</v>
      </c>
      <c r="T42" s="214">
        <v>36.76212956645213</v>
      </c>
      <c r="U42" s="212">
        <v>12328</v>
      </c>
      <c r="V42" s="215">
        <v>22.734062367455326</v>
      </c>
    </row>
    <row r="43" spans="1:22" ht="12.75" customHeight="1" thickTop="1">
      <c r="A43" s="1411" t="s">
        <v>310</v>
      </c>
      <c r="B43" s="1413" t="s">
        <v>648</v>
      </c>
      <c r="C43" s="205" t="s">
        <v>649</v>
      </c>
      <c r="D43" s="206">
        <v>367</v>
      </c>
      <c r="E43" s="207">
        <v>43.4319526627219</v>
      </c>
      <c r="F43" s="206">
        <v>199</v>
      </c>
      <c r="G43" s="208">
        <v>54.223433242506815</v>
      </c>
      <c r="H43" s="206">
        <v>168</v>
      </c>
      <c r="I43" s="209">
        <v>45.776566757493185</v>
      </c>
      <c r="J43" s="206">
        <v>176</v>
      </c>
      <c r="K43" s="210">
        <v>47.956403269754766</v>
      </c>
      <c r="L43" s="899" t="s">
        <v>310</v>
      </c>
      <c r="M43" s="1413" t="s">
        <v>648</v>
      </c>
      <c r="N43" s="205" t="s">
        <v>649</v>
      </c>
      <c r="O43" s="206">
        <v>22597</v>
      </c>
      <c r="P43" s="207">
        <v>56.685229781256275</v>
      </c>
      <c r="Q43" s="206">
        <v>13260</v>
      </c>
      <c r="R43" s="208">
        <v>58.68035579944241</v>
      </c>
      <c r="S43" s="206">
        <v>9337</v>
      </c>
      <c r="T43" s="209">
        <v>41.3196442005576</v>
      </c>
      <c r="U43" s="206">
        <v>7159</v>
      </c>
      <c r="V43" s="210">
        <v>31.681196619020223</v>
      </c>
    </row>
    <row r="44" spans="1:22" ht="12.75">
      <c r="A44" s="1411"/>
      <c r="B44" s="1413"/>
      <c r="C44" s="205" t="s">
        <v>650</v>
      </c>
      <c r="D44" s="206">
        <v>0</v>
      </c>
      <c r="E44" s="207">
        <v>0</v>
      </c>
      <c r="F44" s="206">
        <v>0</v>
      </c>
      <c r="G44" s="207">
        <v>0</v>
      </c>
      <c r="H44" s="206">
        <v>0</v>
      </c>
      <c r="I44" s="209">
        <v>0</v>
      </c>
      <c r="J44" s="206">
        <v>0</v>
      </c>
      <c r="K44" s="210">
        <v>0</v>
      </c>
      <c r="L44" s="899"/>
      <c r="M44" s="1413"/>
      <c r="N44" s="205" t="s">
        <v>650</v>
      </c>
      <c r="O44" s="206">
        <v>430</v>
      </c>
      <c r="P44" s="207">
        <v>3.005941978329256</v>
      </c>
      <c r="Q44" s="206">
        <v>240</v>
      </c>
      <c r="R44" s="207">
        <v>55.81395348837209</v>
      </c>
      <c r="S44" s="206">
        <v>190</v>
      </c>
      <c r="T44" s="209">
        <v>44.18604651162791</v>
      </c>
      <c r="U44" s="206">
        <v>20</v>
      </c>
      <c r="V44" s="210">
        <v>4.651162790697675</v>
      </c>
    </row>
    <row r="45" spans="1:22" ht="12.75">
      <c r="A45" s="1411"/>
      <c r="B45" s="1413"/>
      <c r="C45" s="205" t="s">
        <v>264</v>
      </c>
      <c r="D45" s="206">
        <v>367</v>
      </c>
      <c r="E45" s="207">
        <v>31.61068044788975</v>
      </c>
      <c r="F45" s="206">
        <v>199</v>
      </c>
      <c r="G45" s="207">
        <v>54.223433242506815</v>
      </c>
      <c r="H45" s="206">
        <v>168</v>
      </c>
      <c r="I45" s="209">
        <v>45.776566757493185</v>
      </c>
      <c r="J45" s="206">
        <v>176</v>
      </c>
      <c r="K45" s="210">
        <v>47.956403269754766</v>
      </c>
      <c r="L45" s="899"/>
      <c r="M45" s="1413"/>
      <c r="N45" s="205" t="s">
        <v>264</v>
      </c>
      <c r="O45" s="206">
        <v>23027</v>
      </c>
      <c r="P45" s="207">
        <v>42.509553434621274</v>
      </c>
      <c r="Q45" s="206">
        <v>13500</v>
      </c>
      <c r="R45" s="207">
        <v>58.62682937421289</v>
      </c>
      <c r="S45" s="206">
        <v>9527</v>
      </c>
      <c r="T45" s="209">
        <v>41.37317062578712</v>
      </c>
      <c r="U45" s="206">
        <v>7179</v>
      </c>
      <c r="V45" s="210">
        <v>31.176445042775875</v>
      </c>
    </row>
    <row r="46" spans="1:22" ht="12.75" customHeight="1">
      <c r="A46" s="1411"/>
      <c r="B46" s="1195" t="s">
        <v>651</v>
      </c>
      <c r="C46" s="114" t="s">
        <v>649</v>
      </c>
      <c r="D46" s="206">
        <v>120</v>
      </c>
      <c r="E46" s="207">
        <v>14.201183431952662</v>
      </c>
      <c r="F46" s="206">
        <v>71</v>
      </c>
      <c r="G46" s="207">
        <v>59.166666666666664</v>
      </c>
      <c r="H46" s="206">
        <v>49</v>
      </c>
      <c r="I46" s="209">
        <v>40.833333333333336</v>
      </c>
      <c r="J46" s="206">
        <v>21</v>
      </c>
      <c r="K46" s="210">
        <v>17.5</v>
      </c>
      <c r="L46" s="899"/>
      <c r="M46" s="1195" t="s">
        <v>651</v>
      </c>
      <c r="N46" s="114" t="s">
        <v>649</v>
      </c>
      <c r="O46" s="206">
        <v>6619</v>
      </c>
      <c r="P46" s="207">
        <v>16.603953441701787</v>
      </c>
      <c r="Q46" s="206">
        <v>3914</v>
      </c>
      <c r="R46" s="207">
        <v>59.13279951654329</v>
      </c>
      <c r="S46" s="206">
        <v>2705</v>
      </c>
      <c r="T46" s="209">
        <v>40.86720048345672</v>
      </c>
      <c r="U46" s="206">
        <v>1470</v>
      </c>
      <c r="V46" s="210">
        <v>22.208792869013447</v>
      </c>
    </row>
    <row r="47" spans="1:22" ht="12.75">
      <c r="A47" s="1411"/>
      <c r="B47" s="1195"/>
      <c r="C47" s="114" t="s">
        <v>650</v>
      </c>
      <c r="D47" s="206">
        <v>132</v>
      </c>
      <c r="E47" s="207">
        <v>41.77215189873418</v>
      </c>
      <c r="F47" s="206">
        <v>82</v>
      </c>
      <c r="G47" s="207">
        <v>62.121212121212125</v>
      </c>
      <c r="H47" s="206">
        <v>50</v>
      </c>
      <c r="I47" s="209">
        <v>37.878787878787875</v>
      </c>
      <c r="J47" s="206">
        <v>12</v>
      </c>
      <c r="K47" s="210">
        <v>9.090909090909092</v>
      </c>
      <c r="L47" s="899"/>
      <c r="M47" s="1195"/>
      <c r="N47" s="114" t="s">
        <v>650</v>
      </c>
      <c r="O47" s="206">
        <v>2204</v>
      </c>
      <c r="P47" s="207">
        <v>15.40720027962251</v>
      </c>
      <c r="Q47" s="206">
        <v>1382</v>
      </c>
      <c r="R47" s="207">
        <v>62.704174228675136</v>
      </c>
      <c r="S47" s="206">
        <v>822</v>
      </c>
      <c r="T47" s="209">
        <v>37.295825771324864</v>
      </c>
      <c r="U47" s="206">
        <v>257</v>
      </c>
      <c r="V47" s="210">
        <v>11.660617059891107</v>
      </c>
    </row>
    <row r="48" spans="1:22" ht="12.75">
      <c r="A48" s="1411"/>
      <c r="B48" s="1195"/>
      <c r="C48" s="114" t="s">
        <v>264</v>
      </c>
      <c r="D48" s="206">
        <v>252</v>
      </c>
      <c r="E48" s="207">
        <v>21.705426356589147</v>
      </c>
      <c r="F48" s="206">
        <v>153</v>
      </c>
      <c r="G48" s="207">
        <v>60.71428571428571</v>
      </c>
      <c r="H48" s="206">
        <v>99</v>
      </c>
      <c r="I48" s="209">
        <v>39.285714285714285</v>
      </c>
      <c r="J48" s="206">
        <v>33</v>
      </c>
      <c r="K48" s="210">
        <v>13.095238095238097</v>
      </c>
      <c r="L48" s="899"/>
      <c r="M48" s="1195"/>
      <c r="N48" s="114" t="s">
        <v>264</v>
      </c>
      <c r="O48" s="206">
        <v>8823</v>
      </c>
      <c r="P48" s="207">
        <v>16.287913751407633</v>
      </c>
      <c r="Q48" s="206">
        <v>5296</v>
      </c>
      <c r="R48" s="207">
        <v>60.024934829423096</v>
      </c>
      <c r="S48" s="206">
        <v>3527</v>
      </c>
      <c r="T48" s="209">
        <v>39.975065170576904</v>
      </c>
      <c r="U48" s="206">
        <v>1727</v>
      </c>
      <c r="V48" s="210">
        <v>19.573841097132494</v>
      </c>
    </row>
    <row r="49" spans="1:22" ht="12.75" customHeight="1">
      <c r="A49" s="1411"/>
      <c r="B49" s="1413" t="s">
        <v>655</v>
      </c>
      <c r="C49" s="205" t="s">
        <v>649</v>
      </c>
      <c r="D49" s="206">
        <v>149</v>
      </c>
      <c r="E49" s="207">
        <v>17.633136094674555</v>
      </c>
      <c r="F49" s="206">
        <v>113</v>
      </c>
      <c r="G49" s="207">
        <v>75.83892617449665</v>
      </c>
      <c r="H49" s="206">
        <v>36</v>
      </c>
      <c r="I49" s="209">
        <v>24.161073825503358</v>
      </c>
      <c r="J49" s="206">
        <v>22</v>
      </c>
      <c r="K49" s="210">
        <v>14.76510067114094</v>
      </c>
      <c r="L49" s="899"/>
      <c r="M49" s="1413" t="s">
        <v>655</v>
      </c>
      <c r="N49" s="205" t="s">
        <v>649</v>
      </c>
      <c r="O49" s="206">
        <v>4967</v>
      </c>
      <c r="P49" s="207">
        <v>12.459863536022477</v>
      </c>
      <c r="Q49" s="206">
        <v>3586</v>
      </c>
      <c r="R49" s="207">
        <v>72.19649687940407</v>
      </c>
      <c r="S49" s="206">
        <v>1381</v>
      </c>
      <c r="T49" s="209">
        <v>27.803503120595934</v>
      </c>
      <c r="U49" s="206">
        <v>525</v>
      </c>
      <c r="V49" s="210">
        <v>10.569760418763842</v>
      </c>
    </row>
    <row r="50" spans="1:22" ht="12.75">
      <c r="A50" s="1411"/>
      <c r="B50" s="1413"/>
      <c r="C50" s="205" t="s">
        <v>650</v>
      </c>
      <c r="D50" s="206">
        <v>0</v>
      </c>
      <c r="E50" s="207">
        <v>0</v>
      </c>
      <c r="F50" s="206">
        <v>0</v>
      </c>
      <c r="G50" s="207">
        <v>0</v>
      </c>
      <c r="H50" s="206">
        <v>0</v>
      </c>
      <c r="I50" s="209">
        <v>0</v>
      </c>
      <c r="J50" s="206">
        <v>0</v>
      </c>
      <c r="K50" s="210">
        <v>0</v>
      </c>
      <c r="L50" s="899"/>
      <c r="M50" s="1413"/>
      <c r="N50" s="205" t="s">
        <v>650</v>
      </c>
      <c r="O50" s="206">
        <v>887</v>
      </c>
      <c r="P50" s="207">
        <v>6.200629150646627</v>
      </c>
      <c r="Q50" s="206">
        <v>613</v>
      </c>
      <c r="R50" s="207">
        <v>69.10935738444194</v>
      </c>
      <c r="S50" s="206">
        <v>274</v>
      </c>
      <c r="T50" s="209">
        <v>30.89064261555806</v>
      </c>
      <c r="U50" s="206">
        <v>50</v>
      </c>
      <c r="V50" s="210">
        <v>5.636978579481398</v>
      </c>
    </row>
    <row r="51" spans="1:22" ht="12.75">
      <c r="A51" s="1411"/>
      <c r="B51" s="1413"/>
      <c r="C51" s="205" t="s">
        <v>264</v>
      </c>
      <c r="D51" s="206">
        <v>149</v>
      </c>
      <c r="E51" s="207">
        <v>12.833763996554696</v>
      </c>
      <c r="F51" s="206">
        <v>113</v>
      </c>
      <c r="G51" s="207">
        <v>75.83892617449665</v>
      </c>
      <c r="H51" s="206">
        <v>36</v>
      </c>
      <c r="I51" s="209">
        <v>24.161073825503358</v>
      </c>
      <c r="J51" s="206">
        <v>22</v>
      </c>
      <c r="K51" s="210">
        <v>14.76510067114094</v>
      </c>
      <c r="L51" s="899"/>
      <c r="M51" s="1413"/>
      <c r="N51" s="205" t="s">
        <v>264</v>
      </c>
      <c r="O51" s="206">
        <v>5854</v>
      </c>
      <c r="P51" s="207">
        <v>10.806919086562425</v>
      </c>
      <c r="Q51" s="206">
        <v>4199</v>
      </c>
      <c r="R51" s="207">
        <v>71.72873249060471</v>
      </c>
      <c r="S51" s="206">
        <v>1655</v>
      </c>
      <c r="T51" s="209">
        <v>28.271267509395287</v>
      </c>
      <c r="U51" s="206">
        <v>575</v>
      </c>
      <c r="V51" s="210">
        <v>9.822343696617697</v>
      </c>
    </row>
    <row r="52" spans="1:22" ht="12.75" customHeight="1">
      <c r="A52" s="1411"/>
      <c r="B52" s="1195" t="s">
        <v>656</v>
      </c>
      <c r="C52" s="114" t="s">
        <v>649</v>
      </c>
      <c r="D52" s="206">
        <v>116</v>
      </c>
      <c r="E52" s="207">
        <v>13.727810650887573</v>
      </c>
      <c r="F52" s="206">
        <v>94</v>
      </c>
      <c r="G52" s="207">
        <v>81.03448275862068</v>
      </c>
      <c r="H52" s="206">
        <v>22</v>
      </c>
      <c r="I52" s="209">
        <v>18.96551724137931</v>
      </c>
      <c r="J52" s="206">
        <v>19</v>
      </c>
      <c r="K52" s="210">
        <v>16.379310344827587</v>
      </c>
      <c r="L52" s="899"/>
      <c r="M52" s="1195" t="s">
        <v>656</v>
      </c>
      <c r="N52" s="114" t="s">
        <v>649</v>
      </c>
      <c r="O52" s="206">
        <v>533</v>
      </c>
      <c r="P52" s="207">
        <v>1.3370459562512542</v>
      </c>
      <c r="Q52" s="206">
        <v>459</v>
      </c>
      <c r="R52" s="207">
        <v>86.11632270168855</v>
      </c>
      <c r="S52" s="206">
        <v>74</v>
      </c>
      <c r="T52" s="209">
        <v>13.883677298311445</v>
      </c>
      <c r="U52" s="206">
        <v>87</v>
      </c>
      <c r="V52" s="210">
        <v>16.322701688555348</v>
      </c>
    </row>
    <row r="53" spans="1:22" ht="12.75">
      <c r="A53" s="1411"/>
      <c r="B53" s="1195"/>
      <c r="C53" s="114" t="s">
        <v>650</v>
      </c>
      <c r="D53" s="206">
        <v>184</v>
      </c>
      <c r="E53" s="207">
        <v>58.22784810126582</v>
      </c>
      <c r="F53" s="206">
        <v>129</v>
      </c>
      <c r="G53" s="207">
        <v>70.1086956521739</v>
      </c>
      <c r="H53" s="206">
        <v>55</v>
      </c>
      <c r="I53" s="209">
        <v>29.891304347826086</v>
      </c>
      <c r="J53" s="206">
        <v>17</v>
      </c>
      <c r="K53" s="210">
        <v>9.239130434782608</v>
      </c>
      <c r="L53" s="899"/>
      <c r="M53" s="1195"/>
      <c r="N53" s="114" t="s">
        <v>650</v>
      </c>
      <c r="O53" s="206">
        <v>5876</v>
      </c>
      <c r="P53" s="207">
        <v>41.076546662006294</v>
      </c>
      <c r="Q53" s="206">
        <v>4910</v>
      </c>
      <c r="R53" s="207">
        <v>83.56024506466984</v>
      </c>
      <c r="S53" s="206">
        <v>966</v>
      </c>
      <c r="T53" s="209">
        <v>16.439754935330157</v>
      </c>
      <c r="U53" s="206">
        <v>865</v>
      </c>
      <c r="V53" s="210">
        <v>14.720898570456093</v>
      </c>
    </row>
    <row r="54" spans="1:22" ht="12.75">
      <c r="A54" s="1411"/>
      <c r="B54" s="1195"/>
      <c r="C54" s="114" t="s">
        <v>264</v>
      </c>
      <c r="D54" s="206">
        <v>300</v>
      </c>
      <c r="E54" s="207">
        <v>25.839793281653744</v>
      </c>
      <c r="F54" s="206">
        <v>223</v>
      </c>
      <c r="G54" s="207">
        <v>74.33333333333333</v>
      </c>
      <c r="H54" s="206">
        <v>77</v>
      </c>
      <c r="I54" s="209">
        <v>25.666666666666664</v>
      </c>
      <c r="J54" s="206">
        <v>36</v>
      </c>
      <c r="K54" s="210">
        <v>12</v>
      </c>
      <c r="L54" s="899"/>
      <c r="M54" s="1195"/>
      <c r="N54" s="114" t="s">
        <v>264</v>
      </c>
      <c r="O54" s="206">
        <v>6409</v>
      </c>
      <c r="P54" s="207">
        <v>11.831490335800918</v>
      </c>
      <c r="Q54" s="206">
        <v>5369</v>
      </c>
      <c r="R54" s="207">
        <v>83.77281947261663</v>
      </c>
      <c r="S54" s="206">
        <v>1040</v>
      </c>
      <c r="T54" s="209">
        <v>16.227180527383368</v>
      </c>
      <c r="U54" s="206">
        <v>952</v>
      </c>
      <c r="V54" s="210">
        <v>14.854111405835543</v>
      </c>
    </row>
    <row r="55" spans="1:22" ht="12.75">
      <c r="A55" s="1411"/>
      <c r="B55" s="1413" t="s">
        <v>657</v>
      </c>
      <c r="C55" s="205" t="s">
        <v>649</v>
      </c>
      <c r="D55" s="206">
        <v>93</v>
      </c>
      <c r="E55" s="207">
        <v>11.005917159763314</v>
      </c>
      <c r="F55" s="206">
        <v>49</v>
      </c>
      <c r="G55" s="207">
        <v>52.68817204301075</v>
      </c>
      <c r="H55" s="206">
        <v>44</v>
      </c>
      <c r="I55" s="209">
        <v>47.31182795698925</v>
      </c>
      <c r="J55" s="206">
        <v>8</v>
      </c>
      <c r="K55" s="210">
        <v>8.60215053763441</v>
      </c>
      <c r="L55" s="899"/>
      <c r="M55" s="1413" t="s">
        <v>657</v>
      </c>
      <c r="N55" s="205" t="s">
        <v>649</v>
      </c>
      <c r="O55" s="206">
        <v>1092</v>
      </c>
      <c r="P55" s="207">
        <v>2.7393136664659843</v>
      </c>
      <c r="Q55" s="206">
        <v>580</v>
      </c>
      <c r="R55" s="207">
        <v>53.11355311355312</v>
      </c>
      <c r="S55" s="206">
        <v>512</v>
      </c>
      <c r="T55" s="209">
        <v>46.88644688644688</v>
      </c>
      <c r="U55" s="206">
        <v>162</v>
      </c>
      <c r="V55" s="210">
        <v>14.835164835164836</v>
      </c>
    </row>
    <row r="56" spans="1:22" ht="12.75">
      <c r="A56" s="1411"/>
      <c r="B56" s="1413"/>
      <c r="C56" s="205" t="s">
        <v>650</v>
      </c>
      <c r="D56" s="206">
        <v>0</v>
      </c>
      <c r="E56" s="207">
        <v>0</v>
      </c>
      <c r="F56" s="206">
        <v>0</v>
      </c>
      <c r="G56" s="207">
        <v>0</v>
      </c>
      <c r="H56" s="206">
        <v>0</v>
      </c>
      <c r="I56" s="209">
        <v>0</v>
      </c>
      <c r="J56" s="206">
        <v>0</v>
      </c>
      <c r="K56" s="210">
        <v>0</v>
      </c>
      <c r="L56" s="899"/>
      <c r="M56" s="1413"/>
      <c r="N56" s="205" t="s">
        <v>650</v>
      </c>
      <c r="O56" s="206">
        <v>1016</v>
      </c>
      <c r="P56" s="207">
        <v>7.102411744145404</v>
      </c>
      <c r="Q56" s="206">
        <v>583</v>
      </c>
      <c r="R56" s="207">
        <v>57.381889763779526</v>
      </c>
      <c r="S56" s="206">
        <v>433</v>
      </c>
      <c r="T56" s="209">
        <v>42.618110236220474</v>
      </c>
      <c r="U56" s="206">
        <v>80</v>
      </c>
      <c r="V56" s="210">
        <v>7.874015748031496</v>
      </c>
    </row>
    <row r="57" spans="1:22" ht="12.75">
      <c r="A57" s="1411"/>
      <c r="B57" s="1413"/>
      <c r="C57" s="205" t="s">
        <v>264</v>
      </c>
      <c r="D57" s="206">
        <v>93</v>
      </c>
      <c r="E57" s="207">
        <v>8.010335917312661</v>
      </c>
      <c r="F57" s="206">
        <v>49</v>
      </c>
      <c r="G57" s="207">
        <v>52.68817204301075</v>
      </c>
      <c r="H57" s="206">
        <v>44</v>
      </c>
      <c r="I57" s="209">
        <v>47.31182795698925</v>
      </c>
      <c r="J57" s="206">
        <v>8</v>
      </c>
      <c r="K57" s="210">
        <v>8.60215053763441</v>
      </c>
      <c r="L57" s="899"/>
      <c r="M57" s="1413"/>
      <c r="N57" s="205" t="s">
        <v>264</v>
      </c>
      <c r="O57" s="206">
        <v>2108</v>
      </c>
      <c r="P57" s="207">
        <v>3.891524672783326</v>
      </c>
      <c r="Q57" s="206">
        <v>1163</v>
      </c>
      <c r="R57" s="207">
        <v>55.1707779886148</v>
      </c>
      <c r="S57" s="206">
        <v>945</v>
      </c>
      <c r="T57" s="209">
        <v>44.8292220113852</v>
      </c>
      <c r="U57" s="206">
        <v>242</v>
      </c>
      <c r="V57" s="210">
        <v>11.480075901328274</v>
      </c>
    </row>
    <row r="58" spans="1:22" ht="12.75" customHeight="1">
      <c r="A58" s="1411"/>
      <c r="B58" s="1195" t="s">
        <v>229</v>
      </c>
      <c r="C58" s="114" t="s">
        <v>649</v>
      </c>
      <c r="D58" s="206">
        <v>845</v>
      </c>
      <c r="E58" s="207">
        <v>100</v>
      </c>
      <c r="F58" s="206">
        <v>526</v>
      </c>
      <c r="G58" s="207">
        <v>62.248520710059175</v>
      </c>
      <c r="H58" s="206">
        <v>319</v>
      </c>
      <c r="I58" s="209">
        <v>37.751479289940825</v>
      </c>
      <c r="J58" s="211">
        <v>246</v>
      </c>
      <c r="K58" s="210">
        <v>29.11242603550296</v>
      </c>
      <c r="L58" s="899"/>
      <c r="M58" s="1195" t="s">
        <v>229</v>
      </c>
      <c r="N58" s="114" t="s">
        <v>649</v>
      </c>
      <c r="O58" s="206">
        <v>39864</v>
      </c>
      <c r="P58" s="207">
        <v>100</v>
      </c>
      <c r="Q58" s="206">
        <v>24198</v>
      </c>
      <c r="R58" s="207">
        <v>60.701384708007225</v>
      </c>
      <c r="S58" s="206">
        <v>15666</v>
      </c>
      <c r="T58" s="209">
        <v>39.298615291992775</v>
      </c>
      <c r="U58" s="211">
        <v>10173</v>
      </c>
      <c r="V58" s="210">
        <v>25.51926550270921</v>
      </c>
    </row>
    <row r="59" spans="1:22" ht="12.75">
      <c r="A59" s="1411"/>
      <c r="B59" s="1195"/>
      <c r="C59" s="114" t="s">
        <v>650</v>
      </c>
      <c r="D59" s="206">
        <v>316</v>
      </c>
      <c r="E59" s="207">
        <v>100</v>
      </c>
      <c r="F59" s="206">
        <v>211</v>
      </c>
      <c r="G59" s="207">
        <v>66.77215189873418</v>
      </c>
      <c r="H59" s="206">
        <v>105</v>
      </c>
      <c r="I59" s="209">
        <v>33.22784810126582</v>
      </c>
      <c r="J59" s="206">
        <v>29</v>
      </c>
      <c r="K59" s="210">
        <v>9.177215189873419</v>
      </c>
      <c r="L59" s="899"/>
      <c r="M59" s="1195"/>
      <c r="N59" s="114" t="s">
        <v>650</v>
      </c>
      <c r="O59" s="206">
        <v>14305</v>
      </c>
      <c r="P59" s="207">
        <v>100</v>
      </c>
      <c r="Q59" s="206">
        <v>10131</v>
      </c>
      <c r="R59" s="207">
        <v>70.82139112198533</v>
      </c>
      <c r="S59" s="206">
        <v>4174</v>
      </c>
      <c r="T59" s="209">
        <v>29.17860887801468</v>
      </c>
      <c r="U59" s="206">
        <v>1689</v>
      </c>
      <c r="V59" s="210">
        <v>11.807060468367704</v>
      </c>
    </row>
    <row r="60" spans="1:22" ht="13.5" thickBot="1">
      <c r="A60" s="1412"/>
      <c r="B60" s="1195"/>
      <c r="C60" s="118" t="s">
        <v>264</v>
      </c>
      <c r="D60" s="212">
        <v>1161</v>
      </c>
      <c r="E60" s="213">
        <v>100</v>
      </c>
      <c r="F60" s="212">
        <v>737</v>
      </c>
      <c r="G60" s="213">
        <v>63.47975882859603</v>
      </c>
      <c r="H60" s="212">
        <v>424</v>
      </c>
      <c r="I60" s="214">
        <v>36.52024117140396</v>
      </c>
      <c r="J60" s="212">
        <v>275</v>
      </c>
      <c r="K60" s="215">
        <v>23.68647717484927</v>
      </c>
      <c r="L60" s="1414"/>
      <c r="M60" s="1415"/>
      <c r="N60" s="118" t="s">
        <v>264</v>
      </c>
      <c r="O60" s="212">
        <v>54169</v>
      </c>
      <c r="P60" s="213">
        <v>100</v>
      </c>
      <c r="Q60" s="212">
        <v>34329</v>
      </c>
      <c r="R60" s="213">
        <v>63.37388543262752</v>
      </c>
      <c r="S60" s="212">
        <v>19840</v>
      </c>
      <c r="T60" s="214">
        <v>36.62611456737248</v>
      </c>
      <c r="U60" s="212">
        <v>11862</v>
      </c>
      <c r="V60" s="215">
        <v>21.898133618859493</v>
      </c>
    </row>
    <row r="61" spans="1:22" ht="12.75" customHeight="1" thickTop="1">
      <c r="A61" s="1411" t="s">
        <v>311</v>
      </c>
      <c r="B61" s="1413" t="s">
        <v>648</v>
      </c>
      <c r="C61" s="205" t="s">
        <v>649</v>
      </c>
      <c r="D61" s="206">
        <v>349</v>
      </c>
      <c r="E61" s="207">
        <v>42.40583232077764</v>
      </c>
      <c r="F61" s="206">
        <v>193</v>
      </c>
      <c r="G61" s="208">
        <v>55.30085959885387</v>
      </c>
      <c r="H61" s="206">
        <v>156</v>
      </c>
      <c r="I61" s="209">
        <v>44.69914040114613</v>
      </c>
      <c r="J61" s="206">
        <v>178</v>
      </c>
      <c r="K61" s="210">
        <v>51.00286532951289</v>
      </c>
      <c r="L61" s="899" t="s">
        <v>311</v>
      </c>
      <c r="M61" s="1413" t="s">
        <v>648</v>
      </c>
      <c r="N61" s="205" t="s">
        <v>649</v>
      </c>
      <c r="O61" s="206">
        <v>21795</v>
      </c>
      <c r="P61" s="207">
        <v>55.31725888324873</v>
      </c>
      <c r="Q61" s="206">
        <v>12794</v>
      </c>
      <c r="R61" s="208">
        <v>58.70153704978206</v>
      </c>
      <c r="S61" s="206">
        <v>9001</v>
      </c>
      <c r="T61" s="209">
        <v>41.29846295021794</v>
      </c>
      <c r="U61" s="206">
        <v>6638</v>
      </c>
      <c r="V61" s="210">
        <v>30.456526726313378</v>
      </c>
    </row>
    <row r="62" spans="1:22" ht="12.75">
      <c r="A62" s="1411"/>
      <c r="B62" s="1413"/>
      <c r="C62" s="205" t="s">
        <v>650</v>
      </c>
      <c r="D62" s="206">
        <v>0</v>
      </c>
      <c r="E62" s="207">
        <v>0</v>
      </c>
      <c r="F62" s="206">
        <v>0</v>
      </c>
      <c r="G62" s="207">
        <v>0</v>
      </c>
      <c r="H62" s="206">
        <v>0</v>
      </c>
      <c r="I62" s="209">
        <v>0</v>
      </c>
      <c r="J62" s="206">
        <v>0</v>
      </c>
      <c r="K62" s="210">
        <v>0</v>
      </c>
      <c r="L62" s="899"/>
      <c r="M62" s="1413"/>
      <c r="N62" s="205" t="s">
        <v>650</v>
      </c>
      <c r="O62" s="206">
        <v>417</v>
      </c>
      <c r="P62" s="207">
        <v>2.870516968403662</v>
      </c>
      <c r="Q62" s="206">
        <v>237</v>
      </c>
      <c r="R62" s="207">
        <v>56.83453237410072</v>
      </c>
      <c r="S62" s="206">
        <v>180</v>
      </c>
      <c r="T62" s="209">
        <v>43.16546762589928</v>
      </c>
      <c r="U62" s="206">
        <v>24</v>
      </c>
      <c r="V62" s="210">
        <v>5.755395683453238</v>
      </c>
    </row>
    <row r="63" spans="1:22" ht="12.75">
      <c r="A63" s="1411"/>
      <c r="B63" s="1413"/>
      <c r="C63" s="205" t="s">
        <v>264</v>
      </c>
      <c r="D63" s="206">
        <v>349</v>
      </c>
      <c r="E63" s="207">
        <v>30.190311418685123</v>
      </c>
      <c r="F63" s="206">
        <v>193</v>
      </c>
      <c r="G63" s="207">
        <v>55.30085959885387</v>
      </c>
      <c r="H63" s="206">
        <v>156</v>
      </c>
      <c r="I63" s="209">
        <v>44.69914040114613</v>
      </c>
      <c r="J63" s="206">
        <v>178</v>
      </c>
      <c r="K63" s="210">
        <v>51.00286532951289</v>
      </c>
      <c r="L63" s="899"/>
      <c r="M63" s="1413"/>
      <c r="N63" s="205" t="s">
        <v>264</v>
      </c>
      <c r="O63" s="206">
        <v>22212</v>
      </c>
      <c r="P63" s="207">
        <v>41.189014779238605</v>
      </c>
      <c r="Q63" s="206">
        <v>13031</v>
      </c>
      <c r="R63" s="207">
        <v>58.66648658382856</v>
      </c>
      <c r="S63" s="206">
        <v>9181</v>
      </c>
      <c r="T63" s="209">
        <v>41.33351341617144</v>
      </c>
      <c r="U63" s="206">
        <v>6662</v>
      </c>
      <c r="V63" s="210">
        <v>29.99279668647578</v>
      </c>
    </row>
    <row r="64" spans="1:22" ht="12.75" customHeight="1">
      <c r="A64" s="1411"/>
      <c r="B64" s="1195" t="s">
        <v>651</v>
      </c>
      <c r="C64" s="114" t="s">
        <v>649</v>
      </c>
      <c r="D64" s="206">
        <v>117</v>
      </c>
      <c r="E64" s="207">
        <v>14.21628189550425</v>
      </c>
      <c r="F64" s="206">
        <v>68</v>
      </c>
      <c r="G64" s="207">
        <v>58.119658119658126</v>
      </c>
      <c r="H64" s="206">
        <v>49</v>
      </c>
      <c r="I64" s="209">
        <v>41.88034188034188</v>
      </c>
      <c r="J64" s="206">
        <v>19</v>
      </c>
      <c r="K64" s="210">
        <v>16.23931623931624</v>
      </c>
      <c r="L64" s="899"/>
      <c r="M64" s="1195" t="s">
        <v>651</v>
      </c>
      <c r="N64" s="114" t="s">
        <v>649</v>
      </c>
      <c r="O64" s="206">
        <v>6747</v>
      </c>
      <c r="P64" s="207">
        <v>17.124365482233504</v>
      </c>
      <c r="Q64" s="206">
        <v>4032</v>
      </c>
      <c r="R64" s="207">
        <v>59.759893285904845</v>
      </c>
      <c r="S64" s="206">
        <v>2715</v>
      </c>
      <c r="T64" s="209">
        <v>40.240106714095155</v>
      </c>
      <c r="U64" s="206">
        <v>1437</v>
      </c>
      <c r="V64" s="210">
        <v>21.298354824366385</v>
      </c>
    </row>
    <row r="65" spans="1:22" ht="12.75">
      <c r="A65" s="1411"/>
      <c r="B65" s="1195"/>
      <c r="C65" s="114" t="s">
        <v>650</v>
      </c>
      <c r="D65" s="206">
        <v>141</v>
      </c>
      <c r="E65" s="207">
        <v>42.34234234234234</v>
      </c>
      <c r="F65" s="206">
        <v>87</v>
      </c>
      <c r="G65" s="207">
        <v>61.702127659574465</v>
      </c>
      <c r="H65" s="206">
        <v>54</v>
      </c>
      <c r="I65" s="209">
        <v>38.297872340425535</v>
      </c>
      <c r="J65" s="206">
        <v>11</v>
      </c>
      <c r="K65" s="210">
        <v>7.801418439716312</v>
      </c>
      <c r="L65" s="899"/>
      <c r="M65" s="1195"/>
      <c r="N65" s="114" t="s">
        <v>650</v>
      </c>
      <c r="O65" s="206">
        <v>2218</v>
      </c>
      <c r="P65" s="207">
        <v>15.268121429063125</v>
      </c>
      <c r="Q65" s="206">
        <v>1391</v>
      </c>
      <c r="R65" s="207">
        <v>62.714156898106395</v>
      </c>
      <c r="S65" s="206">
        <v>827</v>
      </c>
      <c r="T65" s="209">
        <v>37.2858431018936</v>
      </c>
      <c r="U65" s="206">
        <v>266</v>
      </c>
      <c r="V65" s="210">
        <v>11.99278629395852</v>
      </c>
    </row>
    <row r="66" spans="1:22" ht="12.75">
      <c r="A66" s="1411"/>
      <c r="B66" s="1195"/>
      <c r="C66" s="114" t="s">
        <v>264</v>
      </c>
      <c r="D66" s="206">
        <v>258</v>
      </c>
      <c r="E66" s="207">
        <v>22.318339100346023</v>
      </c>
      <c r="F66" s="206">
        <v>155</v>
      </c>
      <c r="G66" s="207">
        <v>60.07751937984496</v>
      </c>
      <c r="H66" s="206">
        <v>103</v>
      </c>
      <c r="I66" s="209">
        <v>39.922480620155035</v>
      </c>
      <c r="J66" s="206">
        <v>30</v>
      </c>
      <c r="K66" s="210">
        <v>11.627906976744185</v>
      </c>
      <c r="L66" s="899"/>
      <c r="M66" s="1195"/>
      <c r="N66" s="114" t="s">
        <v>264</v>
      </c>
      <c r="O66" s="206">
        <v>8965</v>
      </c>
      <c r="P66" s="207">
        <v>16.624325477033768</v>
      </c>
      <c r="Q66" s="206">
        <v>5423</v>
      </c>
      <c r="R66" s="207">
        <v>60.49079754601227</v>
      </c>
      <c r="S66" s="206">
        <v>3542</v>
      </c>
      <c r="T66" s="209">
        <v>39.50920245398773</v>
      </c>
      <c r="U66" s="206">
        <v>1703</v>
      </c>
      <c r="V66" s="210">
        <v>18.99609592861127</v>
      </c>
    </row>
    <row r="67" spans="1:22" ht="12.75" customHeight="1">
      <c r="A67" s="1411"/>
      <c r="B67" s="1413" t="s">
        <v>655</v>
      </c>
      <c r="C67" s="205" t="s">
        <v>649</v>
      </c>
      <c r="D67" s="206">
        <v>150</v>
      </c>
      <c r="E67" s="207">
        <v>18.226002430133658</v>
      </c>
      <c r="F67" s="206">
        <v>111</v>
      </c>
      <c r="G67" s="207">
        <v>74</v>
      </c>
      <c r="H67" s="206">
        <v>39</v>
      </c>
      <c r="I67" s="209">
        <v>26</v>
      </c>
      <c r="J67" s="206">
        <v>27</v>
      </c>
      <c r="K67" s="210">
        <v>18</v>
      </c>
      <c r="L67" s="899"/>
      <c r="M67" s="1413" t="s">
        <v>655</v>
      </c>
      <c r="N67" s="205" t="s">
        <v>649</v>
      </c>
      <c r="O67" s="206">
        <v>4997</v>
      </c>
      <c r="P67" s="207">
        <v>12.68274111675127</v>
      </c>
      <c r="Q67" s="206">
        <v>3556</v>
      </c>
      <c r="R67" s="207">
        <v>71.16269761857114</v>
      </c>
      <c r="S67" s="206">
        <v>1441</v>
      </c>
      <c r="T67" s="209">
        <v>28.83730238142886</v>
      </c>
      <c r="U67" s="206">
        <v>517</v>
      </c>
      <c r="V67" s="210">
        <v>10.34620772463478</v>
      </c>
    </row>
    <row r="68" spans="1:22" ht="12.75">
      <c r="A68" s="1411"/>
      <c r="B68" s="1413"/>
      <c r="C68" s="205" t="s">
        <v>650</v>
      </c>
      <c r="D68" s="206">
        <v>0</v>
      </c>
      <c r="E68" s="207">
        <v>0</v>
      </c>
      <c r="F68" s="206">
        <v>0</v>
      </c>
      <c r="G68" s="207">
        <v>0</v>
      </c>
      <c r="H68" s="206">
        <v>0</v>
      </c>
      <c r="I68" s="209">
        <v>0</v>
      </c>
      <c r="J68" s="206">
        <v>0</v>
      </c>
      <c r="K68" s="210">
        <v>0</v>
      </c>
      <c r="L68" s="899"/>
      <c r="M68" s="1413"/>
      <c r="N68" s="205" t="s">
        <v>650</v>
      </c>
      <c r="O68" s="206">
        <v>986</v>
      </c>
      <c r="P68" s="207">
        <v>6.787361464858539</v>
      </c>
      <c r="Q68" s="206">
        <v>664</v>
      </c>
      <c r="R68" s="207">
        <v>67.34279918864098</v>
      </c>
      <c r="S68" s="206">
        <v>322</v>
      </c>
      <c r="T68" s="209">
        <v>32.657200811359026</v>
      </c>
      <c r="U68" s="206">
        <v>65</v>
      </c>
      <c r="V68" s="210">
        <v>6.592292089249494</v>
      </c>
    </row>
    <row r="69" spans="1:22" ht="12.75">
      <c r="A69" s="1411"/>
      <c r="B69" s="1413"/>
      <c r="C69" s="205" t="s">
        <v>264</v>
      </c>
      <c r="D69" s="206">
        <v>150</v>
      </c>
      <c r="E69" s="207">
        <v>12.975778546712801</v>
      </c>
      <c r="F69" s="206">
        <v>111</v>
      </c>
      <c r="G69" s="207">
        <v>74</v>
      </c>
      <c r="H69" s="206">
        <v>39</v>
      </c>
      <c r="I69" s="209">
        <v>26</v>
      </c>
      <c r="J69" s="206">
        <v>27</v>
      </c>
      <c r="K69" s="210">
        <v>18</v>
      </c>
      <c r="L69" s="899"/>
      <c r="M69" s="1413"/>
      <c r="N69" s="205" t="s">
        <v>264</v>
      </c>
      <c r="O69" s="206">
        <v>5983</v>
      </c>
      <c r="P69" s="207">
        <v>11.094627922932855</v>
      </c>
      <c r="Q69" s="206">
        <v>4220</v>
      </c>
      <c r="R69" s="207">
        <v>70.53317733578473</v>
      </c>
      <c r="S69" s="206">
        <v>1763</v>
      </c>
      <c r="T69" s="209">
        <v>29.466822664215275</v>
      </c>
      <c r="U69" s="206">
        <v>582</v>
      </c>
      <c r="V69" s="210">
        <v>9.727561424034766</v>
      </c>
    </row>
    <row r="70" spans="1:22" ht="12.75" customHeight="1">
      <c r="A70" s="1411"/>
      <c r="B70" s="1195" t="s">
        <v>656</v>
      </c>
      <c r="C70" s="114" t="s">
        <v>649</v>
      </c>
      <c r="D70" s="206">
        <v>129</v>
      </c>
      <c r="E70" s="207">
        <v>15.674362089914945</v>
      </c>
      <c r="F70" s="206">
        <v>100</v>
      </c>
      <c r="G70" s="207">
        <v>77.51937984496125</v>
      </c>
      <c r="H70" s="206">
        <v>29</v>
      </c>
      <c r="I70" s="209">
        <v>22.48062015503876</v>
      </c>
      <c r="J70" s="206">
        <v>27</v>
      </c>
      <c r="K70" s="210">
        <v>20.930232558139537</v>
      </c>
      <c r="L70" s="899"/>
      <c r="M70" s="1195" t="s">
        <v>656</v>
      </c>
      <c r="N70" s="114" t="s">
        <v>649</v>
      </c>
      <c r="O70" s="206">
        <v>574</v>
      </c>
      <c r="P70" s="207">
        <v>1.4568527918781726</v>
      </c>
      <c r="Q70" s="206">
        <v>477</v>
      </c>
      <c r="R70" s="207">
        <v>83.10104529616724</v>
      </c>
      <c r="S70" s="206">
        <v>97</v>
      </c>
      <c r="T70" s="209">
        <v>16.898954703832754</v>
      </c>
      <c r="U70" s="206">
        <v>93</v>
      </c>
      <c r="V70" s="210">
        <v>16.202090592334496</v>
      </c>
    </row>
    <row r="71" spans="1:22" ht="12.75">
      <c r="A71" s="1411"/>
      <c r="B71" s="1195"/>
      <c r="C71" s="114" t="s">
        <v>650</v>
      </c>
      <c r="D71" s="206">
        <v>192</v>
      </c>
      <c r="E71" s="207">
        <v>57.65765765765766</v>
      </c>
      <c r="F71" s="206">
        <v>136</v>
      </c>
      <c r="G71" s="207">
        <v>70.83333333333334</v>
      </c>
      <c r="H71" s="206">
        <v>56</v>
      </c>
      <c r="I71" s="209">
        <v>29.166666666666668</v>
      </c>
      <c r="J71" s="206">
        <v>19</v>
      </c>
      <c r="K71" s="210">
        <v>9.895833333333332</v>
      </c>
      <c r="L71" s="899"/>
      <c r="M71" s="1195"/>
      <c r="N71" s="114" t="s">
        <v>650</v>
      </c>
      <c r="O71" s="206">
        <v>6100</v>
      </c>
      <c r="P71" s="207">
        <v>41.99077579679218</v>
      </c>
      <c r="Q71" s="206">
        <v>5135</v>
      </c>
      <c r="R71" s="207">
        <v>84.18032786885246</v>
      </c>
      <c r="S71" s="206">
        <v>965</v>
      </c>
      <c r="T71" s="209">
        <v>15.819672131147541</v>
      </c>
      <c r="U71" s="206">
        <v>882</v>
      </c>
      <c r="V71" s="210">
        <v>14.459016393442623</v>
      </c>
    </row>
    <row r="72" spans="1:22" ht="12.75">
      <c r="A72" s="1411"/>
      <c r="B72" s="1195"/>
      <c r="C72" s="114" t="s">
        <v>264</v>
      </c>
      <c r="D72" s="206">
        <v>321</v>
      </c>
      <c r="E72" s="207">
        <v>27.768166089965398</v>
      </c>
      <c r="F72" s="206">
        <v>236</v>
      </c>
      <c r="G72" s="207">
        <v>73.5202492211838</v>
      </c>
      <c r="H72" s="206">
        <v>85</v>
      </c>
      <c r="I72" s="209">
        <v>26.479750778816197</v>
      </c>
      <c r="J72" s="206">
        <v>46</v>
      </c>
      <c r="K72" s="210">
        <v>14.330218068535824</v>
      </c>
      <c r="L72" s="899"/>
      <c r="M72" s="1195"/>
      <c r="N72" s="114" t="s">
        <v>264</v>
      </c>
      <c r="O72" s="206">
        <v>6674</v>
      </c>
      <c r="P72" s="207">
        <v>12.375989763940142</v>
      </c>
      <c r="Q72" s="206">
        <v>5612</v>
      </c>
      <c r="R72" s="207">
        <v>84.08750374587953</v>
      </c>
      <c r="S72" s="206">
        <v>1062</v>
      </c>
      <c r="T72" s="209">
        <v>15.912496254120468</v>
      </c>
      <c r="U72" s="206">
        <v>975</v>
      </c>
      <c r="V72" s="210">
        <v>14.608930176805515</v>
      </c>
    </row>
    <row r="73" spans="1:22" ht="12.75">
      <c r="A73" s="1411"/>
      <c r="B73" s="1413" t="s">
        <v>657</v>
      </c>
      <c r="C73" s="205" t="s">
        <v>649</v>
      </c>
      <c r="D73" s="206">
        <v>78</v>
      </c>
      <c r="E73" s="207">
        <v>9.477521263669502</v>
      </c>
      <c r="F73" s="206">
        <v>38</v>
      </c>
      <c r="G73" s="207">
        <v>48.717948717948715</v>
      </c>
      <c r="H73" s="206">
        <v>40</v>
      </c>
      <c r="I73" s="209">
        <v>51.28205128205128</v>
      </c>
      <c r="J73" s="206">
        <v>10</v>
      </c>
      <c r="K73" s="210">
        <v>12.82051282051282</v>
      </c>
      <c r="L73" s="899"/>
      <c r="M73" s="1413" t="s">
        <v>657</v>
      </c>
      <c r="N73" s="205" t="s">
        <v>649</v>
      </c>
      <c r="O73" s="206">
        <v>1218</v>
      </c>
      <c r="P73" s="207">
        <v>3.0913705583756346</v>
      </c>
      <c r="Q73" s="206">
        <v>634</v>
      </c>
      <c r="R73" s="207">
        <v>52.052545155993435</v>
      </c>
      <c r="S73" s="206">
        <v>584</v>
      </c>
      <c r="T73" s="209">
        <v>47.94745484400657</v>
      </c>
      <c r="U73" s="206">
        <v>214</v>
      </c>
      <c r="V73" s="210">
        <v>17.569786535303777</v>
      </c>
    </row>
    <row r="74" spans="1:22" ht="12.75">
      <c r="A74" s="1411"/>
      <c r="B74" s="1413"/>
      <c r="C74" s="205" t="s">
        <v>650</v>
      </c>
      <c r="D74" s="206">
        <v>0</v>
      </c>
      <c r="E74" s="207">
        <v>0</v>
      </c>
      <c r="F74" s="206">
        <v>0</v>
      </c>
      <c r="G74" s="207">
        <v>0</v>
      </c>
      <c r="H74" s="206">
        <v>0</v>
      </c>
      <c r="I74" s="209">
        <v>0</v>
      </c>
      <c r="J74" s="206">
        <v>0</v>
      </c>
      <c r="K74" s="210">
        <v>0</v>
      </c>
      <c r="L74" s="899"/>
      <c r="M74" s="1413"/>
      <c r="N74" s="205" t="s">
        <v>650</v>
      </c>
      <c r="O74" s="206">
        <v>992</v>
      </c>
      <c r="P74" s="207">
        <v>6.828663867281613</v>
      </c>
      <c r="Q74" s="206">
        <v>582</v>
      </c>
      <c r="R74" s="207">
        <v>58.66935483870967</v>
      </c>
      <c r="S74" s="206">
        <v>410</v>
      </c>
      <c r="T74" s="209">
        <v>41.33064516129033</v>
      </c>
      <c r="U74" s="206">
        <v>103</v>
      </c>
      <c r="V74" s="210">
        <v>10.383064516129032</v>
      </c>
    </row>
    <row r="75" spans="1:22" ht="12.75">
      <c r="A75" s="1411"/>
      <c r="B75" s="1413"/>
      <c r="C75" s="205" t="s">
        <v>264</v>
      </c>
      <c r="D75" s="206">
        <v>78</v>
      </c>
      <c r="E75" s="207">
        <v>6.747404844290658</v>
      </c>
      <c r="F75" s="206">
        <v>38</v>
      </c>
      <c r="G75" s="207">
        <v>48.717948717948715</v>
      </c>
      <c r="H75" s="206">
        <v>40</v>
      </c>
      <c r="I75" s="209">
        <v>51.28205128205128</v>
      </c>
      <c r="J75" s="206">
        <v>10</v>
      </c>
      <c r="K75" s="210">
        <v>12.82051282051282</v>
      </c>
      <c r="L75" s="899"/>
      <c r="M75" s="1413"/>
      <c r="N75" s="205" t="s">
        <v>264</v>
      </c>
      <c r="O75" s="206">
        <v>2210</v>
      </c>
      <c r="P75" s="207">
        <v>4.098132660819256</v>
      </c>
      <c r="Q75" s="206">
        <v>1216</v>
      </c>
      <c r="R75" s="207">
        <v>55.022624434389144</v>
      </c>
      <c r="S75" s="206">
        <v>994</v>
      </c>
      <c r="T75" s="209">
        <v>44.97737556561086</v>
      </c>
      <c r="U75" s="206">
        <v>317</v>
      </c>
      <c r="V75" s="210">
        <v>14.343891402714931</v>
      </c>
    </row>
    <row r="76" spans="1:22" ht="12.75" customHeight="1">
      <c r="A76" s="1411"/>
      <c r="B76" s="1195" t="s">
        <v>229</v>
      </c>
      <c r="C76" s="114" t="s">
        <v>649</v>
      </c>
      <c r="D76" s="206">
        <v>823</v>
      </c>
      <c r="E76" s="207">
        <v>100</v>
      </c>
      <c r="F76" s="206">
        <v>510</v>
      </c>
      <c r="G76" s="207">
        <v>61.96840826245443</v>
      </c>
      <c r="H76" s="206">
        <v>313</v>
      </c>
      <c r="I76" s="209">
        <v>38.03159173754557</v>
      </c>
      <c r="J76" s="211">
        <v>261</v>
      </c>
      <c r="K76" s="210">
        <v>31.713244228432565</v>
      </c>
      <c r="L76" s="899"/>
      <c r="M76" s="1195" t="s">
        <v>229</v>
      </c>
      <c r="N76" s="114" t="s">
        <v>649</v>
      </c>
      <c r="O76" s="206">
        <v>39400</v>
      </c>
      <c r="P76" s="207">
        <v>100</v>
      </c>
      <c r="Q76" s="206">
        <v>23891</v>
      </c>
      <c r="R76" s="207">
        <v>60.637055837563445</v>
      </c>
      <c r="S76" s="206">
        <v>15509</v>
      </c>
      <c r="T76" s="209">
        <v>39.36294416243655</v>
      </c>
      <c r="U76" s="211">
        <v>9650</v>
      </c>
      <c r="V76" s="210">
        <v>24.492385786802032</v>
      </c>
    </row>
    <row r="77" spans="1:22" ht="12.75">
      <c r="A77" s="1411"/>
      <c r="B77" s="1195"/>
      <c r="C77" s="114" t="s">
        <v>650</v>
      </c>
      <c r="D77" s="206">
        <v>333</v>
      </c>
      <c r="E77" s="207">
        <v>100</v>
      </c>
      <c r="F77" s="206">
        <v>223</v>
      </c>
      <c r="G77" s="207">
        <v>66.96696696696696</v>
      </c>
      <c r="H77" s="206">
        <v>110</v>
      </c>
      <c r="I77" s="209">
        <v>33.033033033033036</v>
      </c>
      <c r="J77" s="206">
        <v>30</v>
      </c>
      <c r="K77" s="210">
        <v>9.00900900900901</v>
      </c>
      <c r="L77" s="899"/>
      <c r="M77" s="1195"/>
      <c r="N77" s="114" t="s">
        <v>650</v>
      </c>
      <c r="O77" s="206">
        <v>14527</v>
      </c>
      <c r="P77" s="207">
        <v>100</v>
      </c>
      <c r="Q77" s="206">
        <v>10372</v>
      </c>
      <c r="R77" s="207">
        <v>71.39808632202106</v>
      </c>
      <c r="S77" s="206">
        <v>4155</v>
      </c>
      <c r="T77" s="209">
        <v>28.601913677978935</v>
      </c>
      <c r="U77" s="206">
        <v>1763</v>
      </c>
      <c r="V77" s="210">
        <v>12.136022578646658</v>
      </c>
    </row>
    <row r="78" spans="1:22" ht="13.5" thickBot="1">
      <c r="A78" s="1412"/>
      <c r="B78" s="1415"/>
      <c r="C78" s="118" t="s">
        <v>264</v>
      </c>
      <c r="D78" s="212">
        <v>1156</v>
      </c>
      <c r="E78" s="213">
        <v>100</v>
      </c>
      <c r="F78" s="212">
        <v>733</v>
      </c>
      <c r="G78" s="213">
        <v>63.4083044982699</v>
      </c>
      <c r="H78" s="212">
        <v>423</v>
      </c>
      <c r="I78" s="214">
        <v>36.5916955017301</v>
      </c>
      <c r="J78" s="212">
        <v>291</v>
      </c>
      <c r="K78" s="215">
        <v>25.17301038062284</v>
      </c>
      <c r="L78" s="1414"/>
      <c r="M78" s="1415"/>
      <c r="N78" s="118" t="s">
        <v>264</v>
      </c>
      <c r="O78" s="212">
        <v>53927</v>
      </c>
      <c r="P78" s="213">
        <v>100</v>
      </c>
      <c r="Q78" s="212">
        <v>34263</v>
      </c>
      <c r="R78" s="213">
        <v>63.5358911120589</v>
      </c>
      <c r="S78" s="212">
        <v>19664</v>
      </c>
      <c r="T78" s="214">
        <v>36.4641088879411</v>
      </c>
      <c r="U78" s="212">
        <v>11413</v>
      </c>
      <c r="V78" s="215">
        <v>21.163795501325865</v>
      </c>
    </row>
    <row r="79" spans="1:22" ht="12.75" customHeight="1" thickTop="1">
      <c r="A79" s="1411" t="s">
        <v>312</v>
      </c>
      <c r="B79" s="1413" t="s">
        <v>648</v>
      </c>
      <c r="C79" s="205" t="s">
        <v>649</v>
      </c>
      <c r="D79" s="206">
        <v>319</v>
      </c>
      <c r="E79" s="207">
        <v>39.23739237392374</v>
      </c>
      <c r="F79" s="206">
        <v>183</v>
      </c>
      <c r="G79" s="208">
        <v>57.36677115987461</v>
      </c>
      <c r="H79" s="206">
        <v>136</v>
      </c>
      <c r="I79" s="209">
        <v>42.63322884012539</v>
      </c>
      <c r="J79" s="206">
        <v>164</v>
      </c>
      <c r="K79" s="210">
        <v>51.410658307210035</v>
      </c>
      <c r="L79" s="899" t="s">
        <v>312</v>
      </c>
      <c r="M79" s="1413" t="s">
        <v>648</v>
      </c>
      <c r="N79" s="205" t="s">
        <v>649</v>
      </c>
      <c r="O79" s="206">
        <v>20993</v>
      </c>
      <c r="P79" s="207">
        <v>54.13636598071071</v>
      </c>
      <c r="Q79" s="206">
        <v>12283</v>
      </c>
      <c r="R79" s="208">
        <v>58.50997951698184</v>
      </c>
      <c r="S79" s="206">
        <v>8710</v>
      </c>
      <c r="T79" s="209">
        <v>41.49002048301815</v>
      </c>
      <c r="U79" s="206">
        <v>6094</v>
      </c>
      <c r="V79" s="210">
        <v>29.0287238603344</v>
      </c>
    </row>
    <row r="80" spans="1:22" ht="12.75">
      <c r="A80" s="1411"/>
      <c r="B80" s="1413"/>
      <c r="C80" s="205" t="s">
        <v>650</v>
      </c>
      <c r="D80" s="206">
        <v>0</v>
      </c>
      <c r="E80" s="207">
        <v>0</v>
      </c>
      <c r="F80" s="206">
        <v>0</v>
      </c>
      <c r="G80" s="207">
        <v>0</v>
      </c>
      <c r="H80" s="206">
        <v>0</v>
      </c>
      <c r="I80" s="209">
        <v>0</v>
      </c>
      <c r="J80" s="206">
        <v>0</v>
      </c>
      <c r="K80" s="210">
        <v>0</v>
      </c>
      <c r="L80" s="899"/>
      <c r="M80" s="1413"/>
      <c r="N80" s="205" t="s">
        <v>650</v>
      </c>
      <c r="O80" s="206">
        <v>451</v>
      </c>
      <c r="P80" s="207">
        <v>3.0070676090145354</v>
      </c>
      <c r="Q80" s="206">
        <v>252</v>
      </c>
      <c r="R80" s="207">
        <v>55.87583148558758</v>
      </c>
      <c r="S80" s="206">
        <v>199</v>
      </c>
      <c r="T80" s="209">
        <v>44.12416851441242</v>
      </c>
      <c r="U80" s="206">
        <v>25</v>
      </c>
      <c r="V80" s="210">
        <v>5.543237250554324</v>
      </c>
    </row>
    <row r="81" spans="1:22" ht="12.75">
      <c r="A81" s="1411"/>
      <c r="B81" s="1413"/>
      <c r="C81" s="205" t="s">
        <v>264</v>
      </c>
      <c r="D81" s="206">
        <v>319</v>
      </c>
      <c r="E81" s="207">
        <v>28.180212014134277</v>
      </c>
      <c r="F81" s="206">
        <v>183</v>
      </c>
      <c r="G81" s="207">
        <v>57.36677115987461</v>
      </c>
      <c r="H81" s="206">
        <v>136</v>
      </c>
      <c r="I81" s="209">
        <v>42.63322884012539</v>
      </c>
      <c r="J81" s="206">
        <v>164</v>
      </c>
      <c r="K81" s="210">
        <v>51.410658307210035</v>
      </c>
      <c r="L81" s="899"/>
      <c r="M81" s="1413"/>
      <c r="N81" s="205" t="s">
        <v>264</v>
      </c>
      <c r="O81" s="206">
        <v>21444</v>
      </c>
      <c r="P81" s="207">
        <v>39.87652484379649</v>
      </c>
      <c r="Q81" s="206">
        <v>12535</v>
      </c>
      <c r="R81" s="207">
        <v>58.45457936952061</v>
      </c>
      <c r="S81" s="206">
        <v>8909</v>
      </c>
      <c r="T81" s="209">
        <v>41.54542063047939</v>
      </c>
      <c r="U81" s="206">
        <v>6119</v>
      </c>
      <c r="V81" s="210">
        <v>28.534788285767583</v>
      </c>
    </row>
    <row r="82" spans="1:22" ht="12.75" customHeight="1">
      <c r="A82" s="1411"/>
      <c r="B82" s="1195" t="s">
        <v>651</v>
      </c>
      <c r="C82" s="114" t="s">
        <v>649</v>
      </c>
      <c r="D82" s="206">
        <v>124</v>
      </c>
      <c r="E82" s="207">
        <v>15.252152521525215</v>
      </c>
      <c r="F82" s="206">
        <v>77</v>
      </c>
      <c r="G82" s="207">
        <v>62.096774193548384</v>
      </c>
      <c r="H82" s="206">
        <v>47</v>
      </c>
      <c r="I82" s="209">
        <v>37.903225806451616</v>
      </c>
      <c r="J82" s="206">
        <v>17</v>
      </c>
      <c r="K82" s="210">
        <v>13.709677419354838</v>
      </c>
      <c r="L82" s="899"/>
      <c r="M82" s="1195" t="s">
        <v>651</v>
      </c>
      <c r="N82" s="114" t="s">
        <v>649</v>
      </c>
      <c r="O82" s="206">
        <v>6781</v>
      </c>
      <c r="P82" s="207">
        <v>17.486719273815048</v>
      </c>
      <c r="Q82" s="206">
        <v>4067</v>
      </c>
      <c r="R82" s="207">
        <v>59.97640466007963</v>
      </c>
      <c r="S82" s="206">
        <v>2714</v>
      </c>
      <c r="T82" s="209">
        <v>40.02359533992036</v>
      </c>
      <c r="U82" s="206">
        <v>1415</v>
      </c>
      <c r="V82" s="210">
        <v>20.86712874207344</v>
      </c>
    </row>
    <row r="83" spans="1:22" ht="12.75">
      <c r="A83" s="1411"/>
      <c r="B83" s="1195"/>
      <c r="C83" s="114" t="s">
        <v>650</v>
      </c>
      <c r="D83" s="206">
        <v>131</v>
      </c>
      <c r="E83" s="207">
        <v>41.06583072100313</v>
      </c>
      <c r="F83" s="206">
        <v>82</v>
      </c>
      <c r="G83" s="207">
        <v>62.59541984732825</v>
      </c>
      <c r="H83" s="206">
        <v>49</v>
      </c>
      <c r="I83" s="209">
        <v>37.404580152671755</v>
      </c>
      <c r="J83" s="206">
        <v>10</v>
      </c>
      <c r="K83" s="210">
        <v>7.633587786259542</v>
      </c>
      <c r="L83" s="899"/>
      <c r="M83" s="1195"/>
      <c r="N83" s="114" t="s">
        <v>650</v>
      </c>
      <c r="O83" s="206">
        <v>2232</v>
      </c>
      <c r="P83" s="207">
        <v>14.88198426456861</v>
      </c>
      <c r="Q83" s="206">
        <v>1397</v>
      </c>
      <c r="R83" s="207">
        <v>62.58960573476703</v>
      </c>
      <c r="S83" s="206">
        <v>835</v>
      </c>
      <c r="T83" s="209">
        <v>37.41039426523297</v>
      </c>
      <c r="U83" s="206">
        <v>254</v>
      </c>
      <c r="V83" s="210">
        <v>11.379928315412187</v>
      </c>
    </row>
    <row r="84" spans="1:22" ht="12.75">
      <c r="A84" s="1411"/>
      <c r="B84" s="1195"/>
      <c r="C84" s="114" t="s">
        <v>264</v>
      </c>
      <c r="D84" s="206">
        <v>255</v>
      </c>
      <c r="E84" s="207">
        <v>22.526501766784452</v>
      </c>
      <c r="F84" s="206">
        <v>159</v>
      </c>
      <c r="G84" s="207">
        <v>62.35294117647059</v>
      </c>
      <c r="H84" s="206">
        <v>96</v>
      </c>
      <c r="I84" s="209">
        <v>37.64705882352941</v>
      </c>
      <c r="J84" s="206">
        <v>27</v>
      </c>
      <c r="K84" s="210">
        <v>10.588235294117647</v>
      </c>
      <c r="L84" s="899"/>
      <c r="M84" s="1195"/>
      <c r="N84" s="114" t="s">
        <v>264</v>
      </c>
      <c r="O84" s="206">
        <v>9013</v>
      </c>
      <c r="P84" s="207">
        <v>16.76026480214222</v>
      </c>
      <c r="Q84" s="206">
        <v>5464</v>
      </c>
      <c r="R84" s="207">
        <v>60.62354377010985</v>
      </c>
      <c r="S84" s="206">
        <v>3549</v>
      </c>
      <c r="T84" s="209">
        <v>39.37645622989016</v>
      </c>
      <c r="U84" s="206">
        <v>1669</v>
      </c>
      <c r="V84" s="210">
        <v>18.51769666037945</v>
      </c>
    </row>
    <row r="85" spans="1:22" ht="12.75" customHeight="1">
      <c r="A85" s="1411"/>
      <c r="B85" s="1413" t="s">
        <v>655</v>
      </c>
      <c r="C85" s="205" t="s">
        <v>649</v>
      </c>
      <c r="D85" s="206">
        <v>157</v>
      </c>
      <c r="E85" s="207">
        <v>19.311193111931118</v>
      </c>
      <c r="F85" s="206">
        <v>112</v>
      </c>
      <c r="G85" s="207">
        <v>71.3375796178344</v>
      </c>
      <c r="H85" s="206">
        <v>45</v>
      </c>
      <c r="I85" s="209">
        <v>28.662420382165603</v>
      </c>
      <c r="J85" s="206">
        <v>29</v>
      </c>
      <c r="K85" s="210">
        <v>18.471337579617835</v>
      </c>
      <c r="L85" s="899"/>
      <c r="M85" s="1413" t="s">
        <v>655</v>
      </c>
      <c r="N85" s="205" t="s">
        <v>649</v>
      </c>
      <c r="O85" s="206">
        <v>5072</v>
      </c>
      <c r="P85" s="207">
        <v>13.07958120583836</v>
      </c>
      <c r="Q85" s="206">
        <v>3527</v>
      </c>
      <c r="R85" s="207">
        <v>69.53864353312302</v>
      </c>
      <c r="S85" s="206">
        <v>1545</v>
      </c>
      <c r="T85" s="209">
        <v>30.46135646687697</v>
      </c>
      <c r="U85" s="206">
        <v>551</v>
      </c>
      <c r="V85" s="210">
        <v>10.863564668769717</v>
      </c>
    </row>
    <row r="86" spans="1:22" ht="12.75">
      <c r="A86" s="1411"/>
      <c r="B86" s="1413"/>
      <c r="C86" s="205" t="s">
        <v>650</v>
      </c>
      <c r="D86" s="206">
        <v>0</v>
      </c>
      <c r="E86" s="207">
        <v>0</v>
      </c>
      <c r="F86" s="206">
        <v>0</v>
      </c>
      <c r="G86" s="207">
        <v>0</v>
      </c>
      <c r="H86" s="206">
        <v>0</v>
      </c>
      <c r="I86" s="209">
        <v>0</v>
      </c>
      <c r="J86" s="206">
        <v>0</v>
      </c>
      <c r="K86" s="210">
        <v>0</v>
      </c>
      <c r="L86" s="899"/>
      <c r="M86" s="1413"/>
      <c r="N86" s="205" t="s">
        <v>650</v>
      </c>
      <c r="O86" s="206">
        <v>1034</v>
      </c>
      <c r="P86" s="207">
        <v>6.894252567008935</v>
      </c>
      <c r="Q86" s="206">
        <v>679</v>
      </c>
      <c r="R86" s="207">
        <v>65.66731141199227</v>
      </c>
      <c r="S86" s="206">
        <v>355</v>
      </c>
      <c r="T86" s="209">
        <v>34.332688588007734</v>
      </c>
      <c r="U86" s="206">
        <v>67</v>
      </c>
      <c r="V86" s="210">
        <v>6.479690522243714</v>
      </c>
    </row>
    <row r="87" spans="1:22" ht="12.75">
      <c r="A87" s="1411"/>
      <c r="B87" s="1413"/>
      <c r="C87" s="205" t="s">
        <v>264</v>
      </c>
      <c r="D87" s="206">
        <v>157</v>
      </c>
      <c r="E87" s="207">
        <v>13.869257950530034</v>
      </c>
      <c r="F87" s="206">
        <v>112</v>
      </c>
      <c r="G87" s="207">
        <v>71.3375796178344</v>
      </c>
      <c r="H87" s="206">
        <v>45</v>
      </c>
      <c r="I87" s="209">
        <v>28.662420382165603</v>
      </c>
      <c r="J87" s="206">
        <v>29</v>
      </c>
      <c r="K87" s="210">
        <v>18.471337579617835</v>
      </c>
      <c r="L87" s="899"/>
      <c r="M87" s="1413"/>
      <c r="N87" s="205" t="s">
        <v>264</v>
      </c>
      <c r="O87" s="206">
        <v>6106</v>
      </c>
      <c r="P87" s="207">
        <v>11.35450758702767</v>
      </c>
      <c r="Q87" s="206">
        <v>4206</v>
      </c>
      <c r="R87" s="207">
        <v>68.88306583688176</v>
      </c>
      <c r="S87" s="206">
        <v>1900</v>
      </c>
      <c r="T87" s="209">
        <v>31.11693416311824</v>
      </c>
      <c r="U87" s="206">
        <v>618</v>
      </c>
      <c r="V87" s="210">
        <v>10.12119226989846</v>
      </c>
    </row>
    <row r="88" spans="1:22" ht="12.75" customHeight="1">
      <c r="A88" s="1411"/>
      <c r="B88" s="1195" t="s">
        <v>656</v>
      </c>
      <c r="C88" s="114" t="s">
        <v>649</v>
      </c>
      <c r="D88" s="206">
        <v>127</v>
      </c>
      <c r="E88" s="207">
        <v>15.621156211562115</v>
      </c>
      <c r="F88" s="206">
        <v>96</v>
      </c>
      <c r="G88" s="207">
        <v>75.59055118110236</v>
      </c>
      <c r="H88" s="206">
        <v>31</v>
      </c>
      <c r="I88" s="209">
        <v>24.409448818897637</v>
      </c>
      <c r="J88" s="206">
        <v>26</v>
      </c>
      <c r="K88" s="210">
        <v>20.47244094488189</v>
      </c>
      <c r="L88" s="899"/>
      <c r="M88" s="1195" t="s">
        <v>656</v>
      </c>
      <c r="N88" s="114" t="s">
        <v>649</v>
      </c>
      <c r="O88" s="206">
        <v>596</v>
      </c>
      <c r="P88" s="207">
        <v>1.536953942957347</v>
      </c>
      <c r="Q88" s="206">
        <v>493</v>
      </c>
      <c r="R88" s="207">
        <v>82.71812080536914</v>
      </c>
      <c r="S88" s="206">
        <v>103</v>
      </c>
      <c r="T88" s="209">
        <v>17.28187919463087</v>
      </c>
      <c r="U88" s="206">
        <v>82</v>
      </c>
      <c r="V88" s="210">
        <v>13.758389261744966</v>
      </c>
    </row>
    <row r="89" spans="1:22" ht="12.75">
      <c r="A89" s="1411"/>
      <c r="B89" s="1195"/>
      <c r="C89" s="114" t="s">
        <v>650</v>
      </c>
      <c r="D89" s="206">
        <v>188</v>
      </c>
      <c r="E89" s="207">
        <v>58.93416927899686</v>
      </c>
      <c r="F89" s="206">
        <v>131</v>
      </c>
      <c r="G89" s="207">
        <v>69.68085106382979</v>
      </c>
      <c r="H89" s="206">
        <v>57</v>
      </c>
      <c r="I89" s="209">
        <v>30.319148936170215</v>
      </c>
      <c r="J89" s="206">
        <v>24</v>
      </c>
      <c r="K89" s="210">
        <v>12.76595744680851</v>
      </c>
      <c r="L89" s="899"/>
      <c r="M89" s="1195"/>
      <c r="N89" s="114" t="s">
        <v>650</v>
      </c>
      <c r="O89" s="206">
        <v>6357</v>
      </c>
      <c r="P89" s="207">
        <v>42.385651420189355</v>
      </c>
      <c r="Q89" s="206">
        <v>5318</v>
      </c>
      <c r="R89" s="207">
        <v>83.65581249016832</v>
      </c>
      <c r="S89" s="206">
        <v>1039</v>
      </c>
      <c r="T89" s="209">
        <v>16.34418750983168</v>
      </c>
      <c r="U89" s="206">
        <v>951</v>
      </c>
      <c r="V89" s="210">
        <v>14.959886739027844</v>
      </c>
    </row>
    <row r="90" spans="1:22" ht="12.75">
      <c r="A90" s="1411"/>
      <c r="B90" s="1195"/>
      <c r="C90" s="114" t="s">
        <v>264</v>
      </c>
      <c r="D90" s="206">
        <v>315</v>
      </c>
      <c r="E90" s="207">
        <v>27.82685512367491</v>
      </c>
      <c r="F90" s="206">
        <v>227</v>
      </c>
      <c r="G90" s="207">
        <v>72.06349206349206</v>
      </c>
      <c r="H90" s="206">
        <v>88</v>
      </c>
      <c r="I90" s="209">
        <v>27.936507936507937</v>
      </c>
      <c r="J90" s="206">
        <v>50</v>
      </c>
      <c r="K90" s="210">
        <v>15.873015873015872</v>
      </c>
      <c r="L90" s="899"/>
      <c r="M90" s="1195"/>
      <c r="N90" s="114" t="s">
        <v>264</v>
      </c>
      <c r="O90" s="206">
        <v>6953</v>
      </c>
      <c r="P90" s="207">
        <v>12.929559654864622</v>
      </c>
      <c r="Q90" s="206">
        <v>5811</v>
      </c>
      <c r="R90" s="207">
        <v>83.57543506400114</v>
      </c>
      <c r="S90" s="206">
        <v>1142</v>
      </c>
      <c r="T90" s="209">
        <v>16.424564935998852</v>
      </c>
      <c r="U90" s="206">
        <v>1033</v>
      </c>
      <c r="V90" s="210">
        <v>14.856896303753775</v>
      </c>
    </row>
    <row r="91" spans="1:22" ht="12.75">
      <c r="A91" s="1411"/>
      <c r="B91" s="1413" t="s">
        <v>657</v>
      </c>
      <c r="C91" s="205" t="s">
        <v>649</v>
      </c>
      <c r="D91" s="206">
        <v>86</v>
      </c>
      <c r="E91" s="207">
        <v>10.57810578105781</v>
      </c>
      <c r="F91" s="206">
        <v>53</v>
      </c>
      <c r="G91" s="207">
        <v>61.627906976744185</v>
      </c>
      <c r="H91" s="206">
        <v>33</v>
      </c>
      <c r="I91" s="209">
        <v>38.372093023255815</v>
      </c>
      <c r="J91" s="206">
        <v>2</v>
      </c>
      <c r="K91" s="210">
        <v>2.3255813953488373</v>
      </c>
      <c r="L91" s="899"/>
      <c r="M91" s="1413" t="s">
        <v>657</v>
      </c>
      <c r="N91" s="205" t="s">
        <v>649</v>
      </c>
      <c r="O91" s="206">
        <v>1232</v>
      </c>
      <c r="P91" s="207">
        <v>3.177059157254113</v>
      </c>
      <c r="Q91" s="206">
        <v>687</v>
      </c>
      <c r="R91" s="207">
        <v>55.76298701298701</v>
      </c>
      <c r="S91" s="206">
        <v>545</v>
      </c>
      <c r="T91" s="209">
        <v>44.23701298701299</v>
      </c>
      <c r="U91" s="206">
        <v>164</v>
      </c>
      <c r="V91" s="210">
        <v>13.311688311688311</v>
      </c>
    </row>
    <row r="92" spans="1:22" ht="12.75">
      <c r="A92" s="1411"/>
      <c r="B92" s="1413"/>
      <c r="C92" s="205" t="s">
        <v>650</v>
      </c>
      <c r="D92" s="206">
        <v>0</v>
      </c>
      <c r="E92" s="207">
        <v>0</v>
      </c>
      <c r="F92" s="206">
        <v>0</v>
      </c>
      <c r="G92" s="207">
        <v>0</v>
      </c>
      <c r="H92" s="206">
        <v>0</v>
      </c>
      <c r="I92" s="209">
        <v>0</v>
      </c>
      <c r="J92" s="206">
        <v>0</v>
      </c>
      <c r="K92" s="210">
        <v>0</v>
      </c>
      <c r="L92" s="899"/>
      <c r="M92" s="1413"/>
      <c r="N92" s="205" t="s">
        <v>650</v>
      </c>
      <c r="O92" s="206">
        <v>1056</v>
      </c>
      <c r="P92" s="207">
        <v>7.0409387918389115</v>
      </c>
      <c r="Q92" s="206">
        <v>598</v>
      </c>
      <c r="R92" s="207">
        <v>56.628787878787875</v>
      </c>
      <c r="S92" s="206">
        <v>458</v>
      </c>
      <c r="T92" s="209">
        <v>43.371212121212125</v>
      </c>
      <c r="U92" s="206">
        <v>109</v>
      </c>
      <c r="V92" s="210">
        <v>10.321969696969697</v>
      </c>
    </row>
    <row r="93" spans="1:22" ht="12.75">
      <c r="A93" s="1411"/>
      <c r="B93" s="1413"/>
      <c r="C93" s="205" t="s">
        <v>264</v>
      </c>
      <c r="D93" s="206">
        <v>86</v>
      </c>
      <c r="E93" s="207">
        <v>7.597173144876325</v>
      </c>
      <c r="F93" s="206">
        <v>53</v>
      </c>
      <c r="G93" s="207">
        <v>61.627906976744185</v>
      </c>
      <c r="H93" s="206">
        <v>33</v>
      </c>
      <c r="I93" s="209">
        <v>38.372093023255815</v>
      </c>
      <c r="J93" s="206">
        <v>2</v>
      </c>
      <c r="K93" s="210">
        <v>2.3255813953488373</v>
      </c>
      <c r="L93" s="899"/>
      <c r="M93" s="1413"/>
      <c r="N93" s="205" t="s">
        <v>264</v>
      </c>
      <c r="O93" s="206">
        <v>2288</v>
      </c>
      <c r="P93" s="207">
        <v>4.254686105325796</v>
      </c>
      <c r="Q93" s="206">
        <v>1285</v>
      </c>
      <c r="R93" s="207">
        <v>56.16258741258741</v>
      </c>
      <c r="S93" s="206">
        <v>1003</v>
      </c>
      <c r="T93" s="209">
        <v>43.83741258741259</v>
      </c>
      <c r="U93" s="206">
        <v>273</v>
      </c>
      <c r="V93" s="210">
        <v>11.931818181818182</v>
      </c>
    </row>
    <row r="94" spans="1:22" ht="12.75" customHeight="1">
      <c r="A94" s="1411"/>
      <c r="B94" s="1195" t="s">
        <v>229</v>
      </c>
      <c r="C94" s="114" t="s">
        <v>649</v>
      </c>
      <c r="D94" s="206">
        <v>813</v>
      </c>
      <c r="E94" s="207">
        <v>100</v>
      </c>
      <c r="F94" s="206">
        <v>521</v>
      </c>
      <c r="G94" s="207">
        <v>64.08364083640836</v>
      </c>
      <c r="H94" s="206">
        <v>292</v>
      </c>
      <c r="I94" s="209">
        <v>35.916359163591636</v>
      </c>
      <c r="J94" s="211">
        <v>238</v>
      </c>
      <c r="K94" s="210">
        <v>29.274292742927425</v>
      </c>
      <c r="L94" s="899"/>
      <c r="M94" s="1195" t="s">
        <v>229</v>
      </c>
      <c r="N94" s="114" t="s">
        <v>649</v>
      </c>
      <c r="O94" s="206">
        <v>38778</v>
      </c>
      <c r="P94" s="207">
        <v>100</v>
      </c>
      <c r="Q94" s="206">
        <v>23474</v>
      </c>
      <c r="R94" s="207">
        <v>60.534323585538196</v>
      </c>
      <c r="S94" s="206">
        <v>15304</v>
      </c>
      <c r="T94" s="209">
        <v>39.46567641446181</v>
      </c>
      <c r="U94" s="211">
        <v>9058</v>
      </c>
      <c r="V94" s="210">
        <v>23.35860539481149</v>
      </c>
    </row>
    <row r="95" spans="1:22" ht="12.75">
      <c r="A95" s="1411"/>
      <c r="B95" s="1195"/>
      <c r="C95" s="114" t="s">
        <v>650</v>
      </c>
      <c r="D95" s="206">
        <v>319</v>
      </c>
      <c r="E95" s="207">
        <v>100</v>
      </c>
      <c r="F95" s="206">
        <v>213</v>
      </c>
      <c r="G95" s="207">
        <v>66.77115987460816</v>
      </c>
      <c r="H95" s="206">
        <v>106</v>
      </c>
      <c r="I95" s="209">
        <v>33.22884012539185</v>
      </c>
      <c r="J95" s="206">
        <v>34</v>
      </c>
      <c r="K95" s="210">
        <v>10.658307210031348</v>
      </c>
      <c r="L95" s="899"/>
      <c r="M95" s="1195"/>
      <c r="N95" s="114" t="s">
        <v>650</v>
      </c>
      <c r="O95" s="206">
        <v>14998</v>
      </c>
      <c r="P95" s="207">
        <v>100</v>
      </c>
      <c r="Q95" s="206">
        <v>10634</v>
      </c>
      <c r="R95" s="207">
        <v>70.90278703827178</v>
      </c>
      <c r="S95" s="206">
        <v>4364</v>
      </c>
      <c r="T95" s="209">
        <v>29.097212961728232</v>
      </c>
      <c r="U95" s="206">
        <v>1844</v>
      </c>
      <c r="V95" s="210">
        <v>12.294972663021737</v>
      </c>
    </row>
    <row r="96" spans="1:22" ht="13.5" thickBot="1">
      <c r="A96" s="1412"/>
      <c r="B96" s="1415"/>
      <c r="C96" s="118" t="s">
        <v>264</v>
      </c>
      <c r="D96" s="212">
        <v>1132</v>
      </c>
      <c r="E96" s="213">
        <v>100</v>
      </c>
      <c r="F96" s="212">
        <v>734</v>
      </c>
      <c r="G96" s="213">
        <v>64.84098939929329</v>
      </c>
      <c r="H96" s="212">
        <v>398</v>
      </c>
      <c r="I96" s="214">
        <v>35.159010600706715</v>
      </c>
      <c r="J96" s="212">
        <v>272</v>
      </c>
      <c r="K96" s="215">
        <v>24.02826855123675</v>
      </c>
      <c r="L96" s="1414"/>
      <c r="M96" s="1415"/>
      <c r="N96" s="118" t="s">
        <v>264</v>
      </c>
      <c r="O96" s="212">
        <v>53776</v>
      </c>
      <c r="P96" s="213">
        <v>100</v>
      </c>
      <c r="Q96" s="212">
        <v>34108</v>
      </c>
      <c r="R96" s="213">
        <v>63.426063671526336</v>
      </c>
      <c r="S96" s="212">
        <v>19668</v>
      </c>
      <c r="T96" s="214">
        <v>36.573936328473664</v>
      </c>
      <c r="U96" s="212">
        <v>10902</v>
      </c>
      <c r="V96" s="215">
        <v>20.272984230883665</v>
      </c>
    </row>
    <row r="97" spans="1:11" ht="13.5" thickTop="1">
      <c r="A97" s="946" t="s">
        <v>348</v>
      </c>
      <c r="B97" s="946"/>
      <c r="C97" s="946"/>
      <c r="D97" s="946"/>
      <c r="E97" s="946"/>
      <c r="F97" s="946"/>
      <c r="G97" s="946"/>
      <c r="H97" s="946"/>
      <c r="I97" s="946"/>
      <c r="J97" s="946"/>
      <c r="K97" s="946"/>
    </row>
  </sheetData>
  <sheetProtection/>
  <mergeCells count="92">
    <mergeCell ref="M79:M81"/>
    <mergeCell ref="B82:B84"/>
    <mergeCell ref="M82:M84"/>
    <mergeCell ref="B94:B96"/>
    <mergeCell ref="M94:M96"/>
    <mergeCell ref="B73:B75"/>
    <mergeCell ref="M73:M75"/>
    <mergeCell ref="B76:B78"/>
    <mergeCell ref="M76:M78"/>
    <mergeCell ref="A97:K97"/>
    <mergeCell ref="B85:B87"/>
    <mergeCell ref="M85:M87"/>
    <mergeCell ref="B88:B90"/>
    <mergeCell ref="M88:M90"/>
    <mergeCell ref="B91:B93"/>
    <mergeCell ref="M91:M93"/>
    <mergeCell ref="A79:A96"/>
    <mergeCell ref="B79:B81"/>
    <mergeCell ref="L79:L96"/>
    <mergeCell ref="A61:A78"/>
    <mergeCell ref="B61:B63"/>
    <mergeCell ref="L61:L78"/>
    <mergeCell ref="M61:M63"/>
    <mergeCell ref="B64:B66"/>
    <mergeCell ref="M64:M66"/>
    <mergeCell ref="B67:B69"/>
    <mergeCell ref="M67:M69"/>
    <mergeCell ref="B70:B72"/>
    <mergeCell ref="M70:M72"/>
    <mergeCell ref="B58:B60"/>
    <mergeCell ref="M58:M60"/>
    <mergeCell ref="B40:B42"/>
    <mergeCell ref="M40:M42"/>
    <mergeCell ref="B52:B54"/>
    <mergeCell ref="M52:M54"/>
    <mergeCell ref="B55:B57"/>
    <mergeCell ref="M55:M57"/>
    <mergeCell ref="B34:B36"/>
    <mergeCell ref="M34:M36"/>
    <mergeCell ref="A43:A60"/>
    <mergeCell ref="B43:B45"/>
    <mergeCell ref="L43:L60"/>
    <mergeCell ref="M43:M45"/>
    <mergeCell ref="B46:B48"/>
    <mergeCell ref="M46:M48"/>
    <mergeCell ref="B49:B51"/>
    <mergeCell ref="M49:M51"/>
    <mergeCell ref="B22:B24"/>
    <mergeCell ref="M22:M24"/>
    <mergeCell ref="M28:M30"/>
    <mergeCell ref="B31:B33"/>
    <mergeCell ref="M31:M33"/>
    <mergeCell ref="B13:B15"/>
    <mergeCell ref="M13:M15"/>
    <mergeCell ref="A25:A42"/>
    <mergeCell ref="B25:B27"/>
    <mergeCell ref="L25:L42"/>
    <mergeCell ref="M25:M27"/>
    <mergeCell ref="B28:B30"/>
    <mergeCell ref="B37:B39"/>
    <mergeCell ref="M37:M39"/>
    <mergeCell ref="M19:M21"/>
    <mergeCell ref="U5:V5"/>
    <mergeCell ref="A7:A24"/>
    <mergeCell ref="B7:B9"/>
    <mergeCell ref="L7:L24"/>
    <mergeCell ref="M7:M9"/>
    <mergeCell ref="B10:B12"/>
    <mergeCell ref="M10:M12"/>
    <mergeCell ref="B16:B18"/>
    <mergeCell ref="M16:M18"/>
    <mergeCell ref="B19:B21"/>
    <mergeCell ref="O3:V3"/>
    <mergeCell ref="D4:E5"/>
    <mergeCell ref="F4:K4"/>
    <mergeCell ref="O4:P5"/>
    <mergeCell ref="Q4:V4"/>
    <mergeCell ref="F5:G5"/>
    <mergeCell ref="H5:I5"/>
    <mergeCell ref="J5:K5"/>
    <mergeCell ref="Q5:R5"/>
    <mergeCell ref="S5:T5"/>
    <mergeCell ref="A1:V1"/>
    <mergeCell ref="A2:K2"/>
    <mergeCell ref="L2:V2"/>
    <mergeCell ref="A3:A6"/>
    <mergeCell ref="B3:B6"/>
    <mergeCell ref="C3:C6"/>
    <mergeCell ref="D3:K3"/>
    <mergeCell ref="L3:L6"/>
    <mergeCell ref="M3:M6"/>
    <mergeCell ref="N3:N6"/>
  </mergeCells>
  <printOptions/>
  <pageMargins left="0.7" right="0.7" top="0.787401575" bottom="0.787401575" header="0.3" footer="0.3"/>
  <pageSetup orientation="portrait" paperSize="9" r:id="rId1"/>
</worksheet>
</file>

<file path=xl/worksheets/sheet41.xml><?xml version="1.0" encoding="utf-8"?>
<worksheet xmlns="http://schemas.openxmlformats.org/spreadsheetml/2006/main" xmlns:r="http://schemas.openxmlformats.org/officeDocument/2006/relationships">
  <dimension ref="A1:T49"/>
  <sheetViews>
    <sheetView zoomScalePageLayoutView="0" workbookViewId="0" topLeftCell="A1">
      <selection activeCell="A3" sqref="A3"/>
    </sheetView>
  </sheetViews>
  <sheetFormatPr defaultColWidth="11.421875" defaultRowHeight="15"/>
  <cols>
    <col min="1" max="1" width="5.00390625" style="16" customWidth="1"/>
    <col min="2" max="2" width="20.28125" style="336" customWidth="1"/>
    <col min="3" max="3" width="6.00390625" style="16" customWidth="1"/>
    <col min="4" max="4" width="3.28125" style="16" customWidth="1"/>
    <col min="5" max="5" width="5.7109375" style="16" customWidth="1"/>
    <col min="6" max="6" width="3.28125" style="16" customWidth="1"/>
    <col min="7" max="7" width="5.421875" style="16" customWidth="1"/>
    <col min="8" max="9" width="3.7109375" style="16" customWidth="1"/>
    <col min="10" max="10" width="3.421875" style="16" customWidth="1"/>
    <col min="11" max="11" width="4.57421875" style="16" customWidth="1"/>
    <col min="12" max="13" width="3.7109375" style="16" customWidth="1"/>
    <col min="14" max="14" width="1.28515625" style="16" customWidth="1"/>
    <col min="15" max="15" width="4.8515625" style="16" customWidth="1"/>
    <col min="16" max="16" width="5.28125" style="16" customWidth="1"/>
    <col min="17" max="17" width="6.8515625" style="16" customWidth="1"/>
    <col min="18" max="18" width="5.7109375" style="16" customWidth="1"/>
    <col min="19" max="19" width="6.7109375" style="16" customWidth="1"/>
    <col min="20" max="20" width="13.57421875" style="16" customWidth="1"/>
    <col min="21" max="16384" width="11.421875" style="16" customWidth="1"/>
  </cols>
  <sheetData>
    <row r="1" spans="1:20" ht="12.75" customHeight="1">
      <c r="A1" s="1428" t="s">
        <v>165</v>
      </c>
      <c r="B1" s="1428"/>
      <c r="C1" s="1428"/>
      <c r="D1" s="1428"/>
      <c r="E1" s="1428"/>
      <c r="F1" s="1428"/>
      <c r="G1" s="1428"/>
      <c r="H1" s="1428"/>
      <c r="I1" s="1428"/>
      <c r="J1" s="1428"/>
      <c r="K1" s="1428"/>
      <c r="L1" s="1428"/>
      <c r="M1" s="1428"/>
      <c r="N1" s="1428"/>
      <c r="O1" s="1428"/>
      <c r="P1" s="1428"/>
      <c r="Q1" s="1428"/>
      <c r="R1" s="1428"/>
      <c r="S1" s="1428"/>
      <c r="T1" s="1428"/>
    </row>
    <row r="2" spans="1:20" ht="15" customHeight="1" thickBot="1">
      <c r="A2" s="1429"/>
      <c r="B2" s="1429"/>
      <c r="C2" s="1429"/>
      <c r="D2" s="1429"/>
      <c r="E2" s="1429"/>
      <c r="F2" s="1429"/>
      <c r="G2" s="1429"/>
      <c r="H2" s="1429"/>
      <c r="I2" s="1429"/>
      <c r="J2" s="1429"/>
      <c r="K2" s="1429"/>
      <c r="L2" s="1429"/>
      <c r="M2" s="1429"/>
      <c r="N2" s="1429"/>
      <c r="O2" s="1429"/>
      <c r="P2" s="1429"/>
      <c r="Q2" s="1429"/>
      <c r="R2" s="1429"/>
      <c r="S2" s="1429"/>
      <c r="T2" s="1429"/>
    </row>
    <row r="3" spans="1:20" ht="13.5" customHeight="1" thickTop="1">
      <c r="A3" s="825"/>
      <c r="B3" s="850"/>
      <c r="C3" s="851"/>
      <c r="D3" s="916" t="s">
        <v>660</v>
      </c>
      <c r="E3" s="1430"/>
      <c r="F3" s="1431" t="s">
        <v>661</v>
      </c>
      <c r="G3" s="1430"/>
      <c r="H3" s="1431" t="s">
        <v>662</v>
      </c>
      <c r="I3" s="1430"/>
      <c r="J3" s="1431" t="s">
        <v>663</v>
      </c>
      <c r="K3" s="1430"/>
      <c r="L3" s="1431" t="s">
        <v>664</v>
      </c>
      <c r="M3" s="1430"/>
      <c r="N3" s="1310" t="s">
        <v>264</v>
      </c>
      <c r="O3" s="1311"/>
      <c r="P3" s="1430"/>
      <c r="Q3" s="1155" t="s">
        <v>665</v>
      </c>
      <c r="R3" s="1156"/>
      <c r="S3" s="1155" t="s">
        <v>666</v>
      </c>
      <c r="T3" s="1154"/>
    </row>
    <row r="4" spans="1:20" ht="12.75">
      <c r="A4" s="825"/>
      <c r="B4" s="850"/>
      <c r="C4" s="833"/>
      <c r="D4" s="916"/>
      <c r="E4" s="1430"/>
      <c r="F4" s="1431"/>
      <c r="G4" s="1430"/>
      <c r="H4" s="1431"/>
      <c r="I4" s="1430"/>
      <c r="J4" s="1431"/>
      <c r="K4" s="1430"/>
      <c r="L4" s="1431"/>
      <c r="M4" s="1430"/>
      <c r="N4" s="1310"/>
      <c r="O4" s="1311"/>
      <c r="P4" s="1430"/>
      <c r="Q4" s="1209"/>
      <c r="R4" s="1186"/>
      <c r="S4" s="1209"/>
      <c r="T4" s="1211"/>
    </row>
    <row r="5" spans="1:20" ht="24.75" customHeight="1">
      <c r="A5" s="1097" t="s">
        <v>245</v>
      </c>
      <c r="B5" s="1434" t="s">
        <v>667</v>
      </c>
      <c r="C5" s="833"/>
      <c r="D5" s="1311"/>
      <c r="E5" s="1430"/>
      <c r="F5" s="1310"/>
      <c r="G5" s="1430"/>
      <c r="H5" s="1310"/>
      <c r="I5" s="1430"/>
      <c r="J5" s="1310"/>
      <c r="K5" s="1430"/>
      <c r="L5" s="1310"/>
      <c r="M5" s="1430"/>
      <c r="N5" s="1310"/>
      <c r="O5" s="1311"/>
      <c r="P5" s="1430"/>
      <c r="Q5" s="1209"/>
      <c r="R5" s="1186"/>
      <c r="S5" s="1209"/>
      <c r="T5" s="1211"/>
    </row>
    <row r="6" spans="1:20" ht="12.75">
      <c r="A6" s="1097"/>
      <c r="B6" s="1434"/>
      <c r="C6" s="833"/>
      <c r="D6" s="1435" t="s">
        <v>210</v>
      </c>
      <c r="E6" s="1435"/>
      <c r="F6" s="1435"/>
      <c r="G6" s="1435"/>
      <c r="H6" s="1435"/>
      <c r="I6" s="1435"/>
      <c r="J6" s="1435"/>
      <c r="K6" s="1435"/>
      <c r="L6" s="1435"/>
      <c r="M6" s="1435"/>
      <c r="N6" s="1435"/>
      <c r="O6" s="1436"/>
      <c r="P6" s="216" t="s">
        <v>211</v>
      </c>
      <c r="Q6" s="69" t="s">
        <v>210</v>
      </c>
      <c r="R6" s="69" t="s">
        <v>211</v>
      </c>
      <c r="S6" s="69" t="s">
        <v>210</v>
      </c>
      <c r="T6" s="70" t="s">
        <v>211</v>
      </c>
    </row>
    <row r="7" spans="1:20" ht="14.25" customHeight="1">
      <c r="A7" s="1097">
        <v>2005</v>
      </c>
      <c r="B7" s="735" t="s">
        <v>648</v>
      </c>
      <c r="C7" s="217"/>
      <c r="D7" s="1423">
        <v>91</v>
      </c>
      <c r="E7" s="1424"/>
      <c r="F7" s="1437">
        <v>42</v>
      </c>
      <c r="G7" s="1424"/>
      <c r="H7" s="1432">
        <v>0</v>
      </c>
      <c r="I7" s="1432"/>
      <c r="J7" s="1432">
        <v>0</v>
      </c>
      <c r="K7" s="1433"/>
      <c r="L7" s="1432">
        <v>0</v>
      </c>
      <c r="M7" s="1432"/>
      <c r="N7" s="1423">
        <v>133</v>
      </c>
      <c r="O7" s="1424"/>
      <c r="P7" s="325">
        <f>N7/N12*100</f>
        <v>59.64125560538116</v>
      </c>
      <c r="Q7" s="254">
        <v>9</v>
      </c>
      <c r="R7" s="325">
        <f>Q7/Q12*100</f>
        <v>64.28571428571429</v>
      </c>
      <c r="S7" s="254">
        <v>84</v>
      </c>
      <c r="T7" s="326">
        <f>S7/S12*100</f>
        <v>65.625</v>
      </c>
    </row>
    <row r="8" spans="1:20" ht="12.75">
      <c r="A8" s="1097"/>
      <c r="B8" s="735" t="s">
        <v>656</v>
      </c>
      <c r="C8" s="217"/>
      <c r="D8" s="1385">
        <v>65</v>
      </c>
      <c r="E8" s="1386"/>
      <c r="F8" s="1387">
        <v>25</v>
      </c>
      <c r="G8" s="1386"/>
      <c r="H8" s="1420">
        <v>0</v>
      </c>
      <c r="I8" s="1417"/>
      <c r="J8" s="1416">
        <v>0</v>
      </c>
      <c r="K8" s="1417"/>
      <c r="L8" s="1416">
        <v>0</v>
      </c>
      <c r="M8" s="1416"/>
      <c r="N8" s="1385">
        <v>90</v>
      </c>
      <c r="O8" s="1386"/>
      <c r="P8" s="325">
        <f>N8/N12*100</f>
        <v>40.35874439461883</v>
      </c>
      <c r="Q8" s="254">
        <v>5</v>
      </c>
      <c r="R8" s="325">
        <f>Q8/Q12*100</f>
        <v>35.714285714285715</v>
      </c>
      <c r="S8" s="254">
        <v>44</v>
      </c>
      <c r="T8" s="326">
        <f>S8/S12*100</f>
        <v>34.375</v>
      </c>
    </row>
    <row r="9" spans="1:20" ht="12.75">
      <c r="A9" s="1097"/>
      <c r="B9" s="735" t="s">
        <v>651</v>
      </c>
      <c r="C9" s="217"/>
      <c r="D9" s="1416">
        <v>0</v>
      </c>
      <c r="E9" s="1417"/>
      <c r="F9" s="1420">
        <v>0</v>
      </c>
      <c r="G9" s="1417"/>
      <c r="H9" s="1416">
        <v>0</v>
      </c>
      <c r="I9" s="1416"/>
      <c r="J9" s="1416">
        <v>0</v>
      </c>
      <c r="K9" s="1417"/>
      <c r="L9" s="1416">
        <v>0</v>
      </c>
      <c r="M9" s="1416"/>
      <c r="N9" s="1416">
        <v>0</v>
      </c>
      <c r="O9" s="1417"/>
      <c r="P9" s="325">
        <f>N9/N12*100</f>
        <v>0</v>
      </c>
      <c r="Q9" s="254">
        <v>0</v>
      </c>
      <c r="R9" s="325">
        <f>Q9/Q12*100</f>
        <v>0</v>
      </c>
      <c r="S9" s="254">
        <v>0</v>
      </c>
      <c r="T9" s="326">
        <f>S9/S12*100</f>
        <v>0</v>
      </c>
    </row>
    <row r="10" spans="1:20" ht="12.75">
      <c r="A10" s="1097"/>
      <c r="B10" s="735" t="s">
        <v>655</v>
      </c>
      <c r="C10" s="217"/>
      <c r="D10" s="1416">
        <v>0</v>
      </c>
      <c r="E10" s="1417"/>
      <c r="F10" s="1420">
        <v>0</v>
      </c>
      <c r="G10" s="1417"/>
      <c r="H10" s="1416">
        <v>0</v>
      </c>
      <c r="I10" s="1416"/>
      <c r="J10" s="1416">
        <v>0</v>
      </c>
      <c r="K10" s="1417"/>
      <c r="L10" s="1416">
        <v>0</v>
      </c>
      <c r="M10" s="1416"/>
      <c r="N10" s="1420">
        <v>0</v>
      </c>
      <c r="O10" s="1417"/>
      <c r="P10" s="325">
        <f>N10/N12*100</f>
        <v>0</v>
      </c>
      <c r="Q10" s="254">
        <v>0</v>
      </c>
      <c r="R10" s="325">
        <f>Q10/Q12*100</f>
        <v>0</v>
      </c>
      <c r="S10" s="254">
        <v>0</v>
      </c>
      <c r="T10" s="326">
        <f>S10/S12*100</f>
        <v>0</v>
      </c>
    </row>
    <row r="11" spans="1:20" ht="30" customHeight="1">
      <c r="A11" s="1097"/>
      <c r="B11" s="735" t="s">
        <v>668</v>
      </c>
      <c r="C11" s="217"/>
      <c r="D11" s="1416">
        <v>0</v>
      </c>
      <c r="E11" s="1417"/>
      <c r="F11" s="1420">
        <v>0</v>
      </c>
      <c r="G11" s="1417"/>
      <c r="H11" s="1420">
        <v>0</v>
      </c>
      <c r="I11" s="1417"/>
      <c r="J11" s="1420">
        <v>0</v>
      </c>
      <c r="K11" s="1417"/>
      <c r="L11" s="1420">
        <v>0</v>
      </c>
      <c r="M11" s="1417"/>
      <c r="N11" s="1427">
        <v>0</v>
      </c>
      <c r="O11" s="1426"/>
      <c r="P11" s="325">
        <f>N11/N12*100</f>
        <v>0</v>
      </c>
      <c r="Q11" s="254">
        <v>0</v>
      </c>
      <c r="R11" s="325">
        <f>Q11/Q12*100</f>
        <v>0</v>
      </c>
      <c r="S11" s="254">
        <v>0</v>
      </c>
      <c r="T11" s="326">
        <f>S11/S12*100</f>
        <v>0</v>
      </c>
    </row>
    <row r="12" spans="1:20" ht="12.75">
      <c r="A12" s="1097"/>
      <c r="B12" s="1438" t="s">
        <v>229</v>
      </c>
      <c r="C12" s="218"/>
      <c r="D12" s="1385">
        <v>156</v>
      </c>
      <c r="E12" s="1386"/>
      <c r="F12" s="1387">
        <v>67</v>
      </c>
      <c r="G12" s="1386"/>
      <c r="H12" s="1420">
        <v>0</v>
      </c>
      <c r="I12" s="1417"/>
      <c r="J12" s="1420">
        <v>0</v>
      </c>
      <c r="K12" s="1417"/>
      <c r="L12" s="1420">
        <v>0</v>
      </c>
      <c r="M12" s="1417"/>
      <c r="N12" s="1387">
        <v>223</v>
      </c>
      <c r="O12" s="1386"/>
      <c r="P12" s="325">
        <f>N12/N12*100</f>
        <v>100</v>
      </c>
      <c r="Q12" s="732">
        <v>14</v>
      </c>
      <c r="R12" s="325">
        <f>Q12/Q12*100</f>
        <v>100</v>
      </c>
      <c r="S12" s="732">
        <v>128</v>
      </c>
      <c r="T12" s="326">
        <f>S12/S12*100</f>
        <v>100</v>
      </c>
    </row>
    <row r="13" spans="1:20" ht="12.75">
      <c r="A13" s="1097"/>
      <c r="B13" s="1438"/>
      <c r="C13" s="219" t="s">
        <v>211</v>
      </c>
      <c r="D13" s="1421">
        <f>D12/N12*100</f>
        <v>69.95515695067265</v>
      </c>
      <c r="E13" s="1422"/>
      <c r="F13" s="1439">
        <f>F12/N12*100</f>
        <v>30.04484304932735</v>
      </c>
      <c r="G13" s="1422"/>
      <c r="H13" s="1421">
        <f>H12/N12*100</f>
        <v>0</v>
      </c>
      <c r="I13" s="1421"/>
      <c r="J13" s="1421">
        <f>J12/N12*100</f>
        <v>0</v>
      </c>
      <c r="K13" s="1422"/>
      <c r="L13" s="1421">
        <f>L12/N12*100</f>
        <v>0</v>
      </c>
      <c r="M13" s="1421"/>
      <c r="N13" s="1421">
        <f>N12/N12*100</f>
        <v>100</v>
      </c>
      <c r="O13" s="1422"/>
      <c r="P13" s="325"/>
      <c r="Q13" s="732"/>
      <c r="R13" s="325"/>
      <c r="S13" s="732"/>
      <c r="T13" s="326"/>
    </row>
    <row r="14" spans="1:20" ht="12.75">
      <c r="A14" s="825"/>
      <c r="B14" s="1283"/>
      <c r="C14" s="1283"/>
      <c r="D14" s="1283"/>
      <c r="E14" s="1283"/>
      <c r="F14" s="1283"/>
      <c r="G14" s="1283"/>
      <c r="H14" s="1283"/>
      <c r="I14" s="1283"/>
      <c r="J14" s="1283"/>
      <c r="K14" s="1283"/>
      <c r="L14" s="1283"/>
      <c r="M14" s="1283"/>
      <c r="N14" s="1283"/>
      <c r="O14" s="1283"/>
      <c r="P14" s="1283"/>
      <c r="Q14" s="1283"/>
      <c r="R14" s="1283"/>
      <c r="S14" s="1283"/>
      <c r="T14" s="1289"/>
    </row>
    <row r="15" spans="1:20" ht="14.25" customHeight="1">
      <c r="A15" s="1097">
        <v>2006</v>
      </c>
      <c r="B15" s="735" t="s">
        <v>648</v>
      </c>
      <c r="C15" s="217"/>
      <c r="D15" s="1423">
        <v>129</v>
      </c>
      <c r="E15" s="1424"/>
      <c r="F15" s="1437">
        <v>52</v>
      </c>
      <c r="G15" s="1424"/>
      <c r="H15" s="1432">
        <v>0</v>
      </c>
      <c r="I15" s="1432"/>
      <c r="J15" s="1432">
        <v>0</v>
      </c>
      <c r="K15" s="1433"/>
      <c r="L15" s="1432">
        <v>0</v>
      </c>
      <c r="M15" s="1432"/>
      <c r="N15" s="1423">
        <v>181</v>
      </c>
      <c r="O15" s="1424"/>
      <c r="P15" s="325">
        <f>N15/N20*100</f>
        <v>66.05839416058394</v>
      </c>
      <c r="Q15" s="254">
        <v>10</v>
      </c>
      <c r="R15" s="325">
        <f>Q15/Q20*100</f>
        <v>55.55555555555556</v>
      </c>
      <c r="S15" s="254">
        <v>105</v>
      </c>
      <c r="T15" s="326">
        <f>S15/S20*100</f>
        <v>66.87898089171973</v>
      </c>
    </row>
    <row r="16" spans="1:20" ht="12.75">
      <c r="A16" s="1097"/>
      <c r="B16" s="735" t="s">
        <v>656</v>
      </c>
      <c r="C16" s="217"/>
      <c r="D16" s="1385">
        <v>69</v>
      </c>
      <c r="E16" s="1386"/>
      <c r="F16" s="1387">
        <v>24</v>
      </c>
      <c r="G16" s="1386"/>
      <c r="H16" s="1385">
        <v>0</v>
      </c>
      <c r="I16" s="1385"/>
      <c r="J16" s="1416">
        <v>0</v>
      </c>
      <c r="K16" s="1417"/>
      <c r="L16" s="1416">
        <v>0</v>
      </c>
      <c r="M16" s="1416"/>
      <c r="N16" s="1385">
        <v>93</v>
      </c>
      <c r="O16" s="1386"/>
      <c r="P16" s="325">
        <f>N16/N20*100</f>
        <v>33.941605839416056</v>
      </c>
      <c r="Q16" s="254">
        <v>8</v>
      </c>
      <c r="R16" s="325">
        <f>Q16/Q20*100</f>
        <v>44.44444444444444</v>
      </c>
      <c r="S16" s="254">
        <v>52</v>
      </c>
      <c r="T16" s="326">
        <f>S16/S20*100</f>
        <v>33.12101910828025</v>
      </c>
    </row>
    <row r="17" spans="1:20" ht="12.75">
      <c r="A17" s="1097"/>
      <c r="B17" s="735" t="s">
        <v>651</v>
      </c>
      <c r="C17" s="217"/>
      <c r="D17" s="1416">
        <v>0</v>
      </c>
      <c r="E17" s="1417"/>
      <c r="F17" s="1420">
        <v>0</v>
      </c>
      <c r="G17" s="1417"/>
      <c r="H17" s="1416">
        <v>0</v>
      </c>
      <c r="I17" s="1416"/>
      <c r="J17" s="1416">
        <v>0</v>
      </c>
      <c r="K17" s="1417"/>
      <c r="L17" s="1416">
        <v>0</v>
      </c>
      <c r="M17" s="1416"/>
      <c r="N17" s="1416">
        <v>0</v>
      </c>
      <c r="O17" s="1417"/>
      <c r="P17" s="325">
        <f>N17/N20*100</f>
        <v>0</v>
      </c>
      <c r="Q17" s="254">
        <v>0</v>
      </c>
      <c r="R17" s="325">
        <f>Q17/Q20*100</f>
        <v>0</v>
      </c>
      <c r="S17" s="254">
        <v>0</v>
      </c>
      <c r="T17" s="326">
        <f>S17/S20*100</f>
        <v>0</v>
      </c>
    </row>
    <row r="18" spans="1:20" ht="12.75">
      <c r="A18" s="1097"/>
      <c r="B18" s="735" t="s">
        <v>655</v>
      </c>
      <c r="C18" s="217"/>
      <c r="D18" s="1416">
        <v>0</v>
      </c>
      <c r="E18" s="1417"/>
      <c r="F18" s="1420">
        <v>0</v>
      </c>
      <c r="G18" s="1417"/>
      <c r="H18" s="1416">
        <v>0</v>
      </c>
      <c r="I18" s="1416"/>
      <c r="J18" s="1416">
        <v>0</v>
      </c>
      <c r="K18" s="1417"/>
      <c r="L18" s="1416">
        <v>0</v>
      </c>
      <c r="M18" s="1416"/>
      <c r="N18" s="1420">
        <v>0</v>
      </c>
      <c r="O18" s="1417"/>
      <c r="P18" s="325">
        <f>N18/N20*100</f>
        <v>0</v>
      </c>
      <c r="Q18" s="254">
        <v>0</v>
      </c>
      <c r="R18" s="325">
        <f>Q18/Q20*100</f>
        <v>0</v>
      </c>
      <c r="S18" s="254">
        <v>0</v>
      </c>
      <c r="T18" s="326">
        <f>S18/S20*100</f>
        <v>0</v>
      </c>
    </row>
    <row r="19" spans="1:20" ht="30" customHeight="1">
      <c r="A19" s="1097"/>
      <c r="B19" s="735" t="s">
        <v>668</v>
      </c>
      <c r="C19" s="217"/>
      <c r="D19" s="1416">
        <v>0</v>
      </c>
      <c r="E19" s="1417"/>
      <c r="F19" s="1420">
        <v>0</v>
      </c>
      <c r="G19" s="1417"/>
      <c r="H19" s="1420">
        <v>0</v>
      </c>
      <c r="I19" s="1417"/>
      <c r="J19" s="1420">
        <v>0</v>
      </c>
      <c r="K19" s="1417"/>
      <c r="L19" s="1420">
        <v>0</v>
      </c>
      <c r="M19" s="1417"/>
      <c r="N19" s="1427">
        <v>0</v>
      </c>
      <c r="O19" s="1426"/>
      <c r="P19" s="325">
        <f>N19/N20*100</f>
        <v>0</v>
      </c>
      <c r="Q19" s="254">
        <v>0</v>
      </c>
      <c r="R19" s="325">
        <f>Q19/Q20*100</f>
        <v>0</v>
      </c>
      <c r="S19" s="254">
        <v>0</v>
      </c>
      <c r="T19" s="326">
        <f>S19/S20*100</f>
        <v>0</v>
      </c>
    </row>
    <row r="20" spans="1:20" ht="12.75">
      <c r="A20" s="1097"/>
      <c r="B20" s="1438" t="s">
        <v>229</v>
      </c>
      <c r="C20" s="218"/>
      <c r="D20" s="1385">
        <f>SUM(D15:E19)</f>
        <v>198</v>
      </c>
      <c r="E20" s="1386"/>
      <c r="F20" s="1387">
        <f>SUM(F15:G19)</f>
        <v>76</v>
      </c>
      <c r="G20" s="1386"/>
      <c r="H20" s="1385">
        <f>SUM(H15:I19)</f>
        <v>0</v>
      </c>
      <c r="I20" s="1385"/>
      <c r="J20" s="1385">
        <f>SUM(J15:K19)</f>
        <v>0</v>
      </c>
      <c r="K20" s="1386"/>
      <c r="L20" s="1385">
        <f>SUM(L15:M19)</f>
        <v>0</v>
      </c>
      <c r="M20" s="1385"/>
      <c r="N20" s="1385">
        <f>SUM(N15:O19)</f>
        <v>274</v>
      </c>
      <c r="O20" s="1386"/>
      <c r="P20" s="325">
        <f>N20/N20*100</f>
        <v>100</v>
      </c>
      <c r="Q20" s="732">
        <f>SUM(Q15:Q19)</f>
        <v>18</v>
      </c>
      <c r="R20" s="325">
        <f>Q20/Q20*100</f>
        <v>100</v>
      </c>
      <c r="S20" s="732">
        <f>SUM(S15:S19)</f>
        <v>157</v>
      </c>
      <c r="T20" s="326">
        <f>S20/S20*100</f>
        <v>100</v>
      </c>
    </row>
    <row r="21" spans="1:20" ht="12.75">
      <c r="A21" s="1097"/>
      <c r="B21" s="1438"/>
      <c r="C21" s="219" t="s">
        <v>211</v>
      </c>
      <c r="D21" s="1421">
        <f>D20/N20*100</f>
        <v>72.26277372262774</v>
      </c>
      <c r="E21" s="1422"/>
      <c r="F21" s="1439">
        <f>F20/N20*100</f>
        <v>27.73722627737226</v>
      </c>
      <c r="G21" s="1422"/>
      <c r="H21" s="1421">
        <f>H20/N20*100</f>
        <v>0</v>
      </c>
      <c r="I21" s="1421"/>
      <c r="J21" s="1421">
        <f>J20/N20*100</f>
        <v>0</v>
      </c>
      <c r="K21" s="1422"/>
      <c r="L21" s="1421">
        <f>L20/N20*100</f>
        <v>0</v>
      </c>
      <c r="M21" s="1421"/>
      <c r="N21" s="1421">
        <f>N20/N20*100</f>
        <v>100</v>
      </c>
      <c r="O21" s="1422"/>
      <c r="P21" s="325"/>
      <c r="Q21" s="732"/>
      <c r="R21" s="325"/>
      <c r="S21" s="732"/>
      <c r="T21" s="326"/>
    </row>
    <row r="22" spans="1:20" ht="12.75">
      <c r="A22" s="825"/>
      <c r="B22" s="1283"/>
      <c r="C22" s="1283"/>
      <c r="D22" s="1283"/>
      <c r="E22" s="1283"/>
      <c r="F22" s="1283"/>
      <c r="G22" s="1283"/>
      <c r="H22" s="1283"/>
      <c r="I22" s="1283"/>
      <c r="J22" s="1283"/>
      <c r="K22" s="1283"/>
      <c r="L22" s="1283"/>
      <c r="M22" s="1283"/>
      <c r="N22" s="1283"/>
      <c r="O22" s="1283"/>
      <c r="P22" s="1283"/>
      <c r="Q22" s="1283"/>
      <c r="R22" s="1283"/>
      <c r="S22" s="1283"/>
      <c r="T22" s="1289"/>
    </row>
    <row r="23" spans="1:20" ht="14.25" customHeight="1">
      <c r="A23" s="1097">
        <v>2007</v>
      </c>
      <c r="B23" s="735" t="s">
        <v>648</v>
      </c>
      <c r="C23" s="217"/>
      <c r="D23" s="1423">
        <v>160</v>
      </c>
      <c r="E23" s="1424"/>
      <c r="F23" s="1437">
        <v>81</v>
      </c>
      <c r="G23" s="1424"/>
      <c r="H23" s="1432">
        <v>0</v>
      </c>
      <c r="I23" s="1432"/>
      <c r="J23" s="1432">
        <v>0</v>
      </c>
      <c r="K23" s="1433"/>
      <c r="L23" s="1432">
        <v>0</v>
      </c>
      <c r="M23" s="1432"/>
      <c r="N23" s="1423">
        <v>241</v>
      </c>
      <c r="O23" s="1424"/>
      <c r="P23" s="325">
        <f>N23/N28*100</f>
        <v>68.4659090909091</v>
      </c>
      <c r="Q23" s="254">
        <v>16</v>
      </c>
      <c r="R23" s="325">
        <f>Q23/Q28*100</f>
        <v>61.53846153846154</v>
      </c>
      <c r="S23" s="254">
        <v>164</v>
      </c>
      <c r="T23" s="326">
        <f>S23/S28*100</f>
        <v>73.87387387387388</v>
      </c>
    </row>
    <row r="24" spans="1:20" ht="12.75">
      <c r="A24" s="1097"/>
      <c r="B24" s="735" t="s">
        <v>656</v>
      </c>
      <c r="C24" s="217"/>
      <c r="D24" s="1385">
        <v>59</v>
      </c>
      <c r="E24" s="1386"/>
      <c r="F24" s="1387">
        <v>33</v>
      </c>
      <c r="G24" s="1386"/>
      <c r="H24" s="1385">
        <v>1</v>
      </c>
      <c r="I24" s="1385"/>
      <c r="J24" s="1416">
        <v>0</v>
      </c>
      <c r="K24" s="1417"/>
      <c r="L24" s="1416">
        <v>0</v>
      </c>
      <c r="M24" s="1416"/>
      <c r="N24" s="1385">
        <v>93</v>
      </c>
      <c r="O24" s="1386"/>
      <c r="P24" s="325">
        <f>N24/N28*100</f>
        <v>26.420454545454547</v>
      </c>
      <c r="Q24" s="254">
        <v>6</v>
      </c>
      <c r="R24" s="325">
        <f>Q24/Q28*100</f>
        <v>23.076923076923077</v>
      </c>
      <c r="S24" s="254">
        <v>42</v>
      </c>
      <c r="T24" s="326">
        <f>S24/S28*100</f>
        <v>18.91891891891892</v>
      </c>
    </row>
    <row r="25" spans="1:20" ht="12.75">
      <c r="A25" s="1097"/>
      <c r="B25" s="735" t="s">
        <v>651</v>
      </c>
      <c r="C25" s="217"/>
      <c r="D25" s="1416">
        <v>18</v>
      </c>
      <c r="E25" s="1417"/>
      <c r="F25" s="1420">
        <v>0</v>
      </c>
      <c r="G25" s="1417"/>
      <c r="H25" s="1416">
        <v>0</v>
      </c>
      <c r="I25" s="1416"/>
      <c r="J25" s="1416">
        <v>0</v>
      </c>
      <c r="K25" s="1417"/>
      <c r="L25" s="1416">
        <v>0</v>
      </c>
      <c r="M25" s="1416"/>
      <c r="N25" s="1416">
        <v>18</v>
      </c>
      <c r="O25" s="1417"/>
      <c r="P25" s="325">
        <f>N25/N28*100</f>
        <v>5.113636363636364</v>
      </c>
      <c r="Q25" s="254">
        <v>4</v>
      </c>
      <c r="R25" s="325">
        <f>Q25/Q28*100</f>
        <v>15.384615384615385</v>
      </c>
      <c r="S25" s="254">
        <v>16</v>
      </c>
      <c r="T25" s="326">
        <f>S25/S28*100</f>
        <v>7.207207207207207</v>
      </c>
    </row>
    <row r="26" spans="1:20" ht="12.75">
      <c r="A26" s="1097"/>
      <c r="B26" s="735" t="s">
        <v>655</v>
      </c>
      <c r="C26" s="217"/>
      <c r="D26" s="1416">
        <v>0</v>
      </c>
      <c r="E26" s="1417"/>
      <c r="F26" s="1420">
        <v>0</v>
      </c>
      <c r="G26" s="1417"/>
      <c r="H26" s="1416">
        <v>0</v>
      </c>
      <c r="I26" s="1416"/>
      <c r="J26" s="1416">
        <v>0</v>
      </c>
      <c r="K26" s="1417"/>
      <c r="L26" s="1416">
        <v>0</v>
      </c>
      <c r="M26" s="1416"/>
      <c r="N26" s="1420">
        <v>0</v>
      </c>
      <c r="O26" s="1417"/>
      <c r="P26" s="325">
        <f>N26/N28*100</f>
        <v>0</v>
      </c>
      <c r="Q26" s="254">
        <v>0</v>
      </c>
      <c r="R26" s="325">
        <f>Q26/Q28*100</f>
        <v>0</v>
      </c>
      <c r="S26" s="254">
        <v>0</v>
      </c>
      <c r="T26" s="326">
        <f>S26/S28*100</f>
        <v>0</v>
      </c>
    </row>
    <row r="27" spans="1:20" ht="30" customHeight="1">
      <c r="A27" s="1097"/>
      <c r="B27" s="735" t="s">
        <v>668</v>
      </c>
      <c r="C27" s="217"/>
      <c r="D27" s="1416">
        <v>0</v>
      </c>
      <c r="E27" s="1417"/>
      <c r="F27" s="1420">
        <v>0</v>
      </c>
      <c r="G27" s="1417"/>
      <c r="H27" s="1420">
        <v>0</v>
      </c>
      <c r="I27" s="1417"/>
      <c r="J27" s="1420">
        <v>0</v>
      </c>
      <c r="K27" s="1417"/>
      <c r="L27" s="1420">
        <v>0</v>
      </c>
      <c r="M27" s="1417"/>
      <c r="N27" s="1427">
        <v>0</v>
      </c>
      <c r="O27" s="1426"/>
      <c r="P27" s="325">
        <f>N27/N28*100</f>
        <v>0</v>
      </c>
      <c r="Q27" s="254">
        <v>0</v>
      </c>
      <c r="R27" s="325">
        <f>Q27/Q28*100</f>
        <v>0</v>
      </c>
      <c r="S27" s="254">
        <v>0</v>
      </c>
      <c r="T27" s="326">
        <f>S27/S28*100</f>
        <v>0</v>
      </c>
    </row>
    <row r="28" spans="1:20" ht="12.75">
      <c r="A28" s="1097"/>
      <c r="B28" s="1438" t="s">
        <v>229</v>
      </c>
      <c r="C28" s="218"/>
      <c r="D28" s="1385">
        <f>SUM(D23:E27)</f>
        <v>237</v>
      </c>
      <c r="E28" s="1386"/>
      <c r="F28" s="1387">
        <f>SUM(F23:G27)</f>
        <v>114</v>
      </c>
      <c r="G28" s="1386"/>
      <c r="H28" s="1385">
        <f>SUM(H23:I27)</f>
        <v>1</v>
      </c>
      <c r="I28" s="1385"/>
      <c r="J28" s="1420">
        <v>0</v>
      </c>
      <c r="K28" s="1417"/>
      <c r="L28" s="1420">
        <v>0</v>
      </c>
      <c r="M28" s="1417"/>
      <c r="N28" s="1387">
        <f>SUM(N23:O27)</f>
        <v>352</v>
      </c>
      <c r="O28" s="1386"/>
      <c r="P28" s="325">
        <f>N28/N28*100</f>
        <v>100</v>
      </c>
      <c r="Q28" s="732">
        <f>SUM(Q23:Q27)</f>
        <v>26</v>
      </c>
      <c r="R28" s="325">
        <f>Q28/Q28*100</f>
        <v>100</v>
      </c>
      <c r="S28" s="732">
        <f>SUM(S23:S27)</f>
        <v>222</v>
      </c>
      <c r="T28" s="326">
        <f>S28/S28*100</f>
        <v>100</v>
      </c>
    </row>
    <row r="29" spans="1:20" ht="12.75">
      <c r="A29" s="1097"/>
      <c r="B29" s="1438"/>
      <c r="C29" s="219" t="s">
        <v>211</v>
      </c>
      <c r="D29" s="1421">
        <f>D28/N28*100</f>
        <v>67.32954545454545</v>
      </c>
      <c r="E29" s="1422"/>
      <c r="F29" s="1439">
        <f>F28/N28*100</f>
        <v>32.38636363636363</v>
      </c>
      <c r="G29" s="1422"/>
      <c r="H29" s="1421">
        <f>H28/N28*100</f>
        <v>0.2840909090909091</v>
      </c>
      <c r="I29" s="1421"/>
      <c r="J29" s="1421">
        <f>J28/N28*100</f>
        <v>0</v>
      </c>
      <c r="K29" s="1422"/>
      <c r="L29" s="1421">
        <f>L28/N28*100</f>
        <v>0</v>
      </c>
      <c r="M29" s="1421"/>
      <c r="N29" s="1421">
        <f>N28/N28*100</f>
        <v>100</v>
      </c>
      <c r="O29" s="1422"/>
      <c r="P29" s="325"/>
      <c r="Q29" s="732"/>
      <c r="R29" s="325"/>
      <c r="S29" s="732"/>
      <c r="T29" s="326"/>
    </row>
    <row r="30" spans="1:20" ht="12.75">
      <c r="A30" s="825"/>
      <c r="B30" s="1283"/>
      <c r="C30" s="1283"/>
      <c r="D30" s="1283"/>
      <c r="E30" s="1283"/>
      <c r="F30" s="1283"/>
      <c r="G30" s="1283"/>
      <c r="H30" s="1283"/>
      <c r="I30" s="1283"/>
      <c r="J30" s="1283"/>
      <c r="K30" s="1283"/>
      <c r="L30" s="1283"/>
      <c r="M30" s="1283"/>
      <c r="N30" s="1283"/>
      <c r="O30" s="1283"/>
      <c r="P30" s="1283"/>
      <c r="Q30" s="1283"/>
      <c r="R30" s="1283"/>
      <c r="S30" s="1283"/>
      <c r="T30" s="1289"/>
    </row>
    <row r="31" spans="1:20" ht="14.25" customHeight="1">
      <c r="A31" s="1097">
        <v>2008</v>
      </c>
      <c r="B31" s="735" t="s">
        <v>648</v>
      </c>
      <c r="C31" s="217"/>
      <c r="D31" s="1423">
        <v>164</v>
      </c>
      <c r="E31" s="1424"/>
      <c r="F31" s="1437">
        <v>79</v>
      </c>
      <c r="G31" s="1424"/>
      <c r="H31" s="1432">
        <v>0</v>
      </c>
      <c r="I31" s="1432"/>
      <c r="J31" s="1432">
        <v>0</v>
      </c>
      <c r="K31" s="1433"/>
      <c r="L31" s="1432">
        <v>0</v>
      </c>
      <c r="M31" s="1432"/>
      <c r="N31" s="1423">
        <v>243</v>
      </c>
      <c r="O31" s="1424"/>
      <c r="P31" s="325">
        <f>N31/N36*100</f>
        <v>59.7051597051597</v>
      </c>
      <c r="Q31" s="254">
        <v>12</v>
      </c>
      <c r="R31" s="325">
        <f>Q31/Q36*100</f>
        <v>48</v>
      </c>
      <c r="S31" s="254">
        <v>181</v>
      </c>
      <c r="T31" s="326">
        <f>S31/S36*100</f>
        <v>71.82539682539682</v>
      </c>
    </row>
    <row r="32" spans="1:20" ht="12.75">
      <c r="A32" s="1097"/>
      <c r="B32" s="735" t="s">
        <v>656</v>
      </c>
      <c r="C32" s="217"/>
      <c r="D32" s="1385">
        <v>69</v>
      </c>
      <c r="E32" s="1386"/>
      <c r="F32" s="1387">
        <v>33</v>
      </c>
      <c r="G32" s="1386"/>
      <c r="H32" s="1385">
        <v>3</v>
      </c>
      <c r="I32" s="1385"/>
      <c r="J32" s="1416">
        <v>0</v>
      </c>
      <c r="K32" s="1417"/>
      <c r="L32" s="1416">
        <v>0</v>
      </c>
      <c r="M32" s="1416"/>
      <c r="N32" s="1385">
        <v>105</v>
      </c>
      <c r="O32" s="1386"/>
      <c r="P32" s="325">
        <f>N32/N36*100</f>
        <v>25.7985257985258</v>
      </c>
      <c r="Q32" s="254">
        <v>6</v>
      </c>
      <c r="R32" s="325">
        <f>Q32/Q36*100</f>
        <v>24</v>
      </c>
      <c r="S32" s="254">
        <v>45</v>
      </c>
      <c r="T32" s="326">
        <f>S32/S36*100</f>
        <v>17.857142857142858</v>
      </c>
    </row>
    <row r="33" spans="1:20" ht="12.75">
      <c r="A33" s="1097"/>
      <c r="B33" s="735" t="s">
        <v>651</v>
      </c>
      <c r="C33" s="217"/>
      <c r="D33" s="1416">
        <v>0</v>
      </c>
      <c r="E33" s="1417"/>
      <c r="F33" s="1420">
        <v>0</v>
      </c>
      <c r="G33" s="1417"/>
      <c r="H33" s="1416">
        <v>0</v>
      </c>
      <c r="I33" s="1416"/>
      <c r="J33" s="1416">
        <v>0</v>
      </c>
      <c r="K33" s="1417"/>
      <c r="L33" s="1416">
        <v>0</v>
      </c>
      <c r="M33" s="1416"/>
      <c r="N33" s="1416">
        <v>0</v>
      </c>
      <c r="O33" s="1417"/>
      <c r="P33" s="325">
        <f>N33/N36*100</f>
        <v>0</v>
      </c>
      <c r="Q33" s="254">
        <v>0</v>
      </c>
      <c r="R33" s="325">
        <f>Q33/Q36*100</f>
        <v>0</v>
      </c>
      <c r="S33" s="254">
        <v>0</v>
      </c>
      <c r="T33" s="326">
        <f>S33/S36*100</f>
        <v>0</v>
      </c>
    </row>
    <row r="34" spans="1:20" ht="12.75">
      <c r="A34" s="1097"/>
      <c r="B34" s="735" t="s">
        <v>655</v>
      </c>
      <c r="C34" s="217"/>
      <c r="D34" s="1385">
        <v>9</v>
      </c>
      <c r="E34" s="1386"/>
      <c r="F34" s="1420">
        <v>0</v>
      </c>
      <c r="G34" s="1417"/>
      <c r="H34" s="1416">
        <v>0</v>
      </c>
      <c r="I34" s="1416"/>
      <c r="J34" s="1416">
        <v>0</v>
      </c>
      <c r="K34" s="1417"/>
      <c r="L34" s="1416">
        <v>0</v>
      </c>
      <c r="M34" s="1416"/>
      <c r="N34" s="1385">
        <v>9</v>
      </c>
      <c r="O34" s="1386"/>
      <c r="P34" s="325">
        <f>N34/N36*100</f>
        <v>2.211302211302211</v>
      </c>
      <c r="Q34" s="254">
        <v>4</v>
      </c>
      <c r="R34" s="325">
        <f>Q34/Q36*100</f>
        <v>16</v>
      </c>
      <c r="S34" s="254">
        <v>14</v>
      </c>
      <c r="T34" s="326">
        <f>S34/S36*100</f>
        <v>5.555555555555555</v>
      </c>
    </row>
    <row r="35" spans="1:20" ht="30" customHeight="1">
      <c r="A35" s="1097"/>
      <c r="B35" s="735" t="s">
        <v>668</v>
      </c>
      <c r="C35" s="217"/>
      <c r="D35" s="1385">
        <v>10</v>
      </c>
      <c r="E35" s="1386"/>
      <c r="F35" s="1387">
        <v>10</v>
      </c>
      <c r="G35" s="1386"/>
      <c r="H35" s="1385">
        <v>10</v>
      </c>
      <c r="I35" s="1385"/>
      <c r="J35" s="1385">
        <v>10</v>
      </c>
      <c r="K35" s="1386"/>
      <c r="L35" s="1385">
        <v>10</v>
      </c>
      <c r="M35" s="1385"/>
      <c r="N35" s="1425">
        <v>50</v>
      </c>
      <c r="O35" s="1426"/>
      <c r="P35" s="325">
        <f>N35/N36*100</f>
        <v>12.285012285012286</v>
      </c>
      <c r="Q35" s="254">
        <v>3</v>
      </c>
      <c r="R35" s="325">
        <f>Q35/Q36*100</f>
        <v>12</v>
      </c>
      <c r="S35" s="254">
        <v>12</v>
      </c>
      <c r="T35" s="326">
        <f>S35/S36*100</f>
        <v>4.761904761904762</v>
      </c>
    </row>
    <row r="36" spans="1:20" ht="12.75">
      <c r="A36" s="1097"/>
      <c r="B36" s="1438" t="s">
        <v>229</v>
      </c>
      <c r="C36" s="218"/>
      <c r="D36" s="1385">
        <f>SUM(D31:E35)</f>
        <v>252</v>
      </c>
      <c r="E36" s="1386"/>
      <c r="F36" s="1387">
        <f>SUM(F31:G35)</f>
        <v>122</v>
      </c>
      <c r="G36" s="1386"/>
      <c r="H36" s="1385">
        <f>SUM(H31:I35)</f>
        <v>13</v>
      </c>
      <c r="I36" s="1385"/>
      <c r="J36" s="1385">
        <f>SUM(J31:K35)</f>
        <v>10</v>
      </c>
      <c r="K36" s="1386"/>
      <c r="L36" s="1385">
        <f>SUM(L31:M35)</f>
        <v>10</v>
      </c>
      <c r="M36" s="1385"/>
      <c r="N36" s="1385">
        <f>SUM(N31:O35)</f>
        <v>407</v>
      </c>
      <c r="O36" s="1386"/>
      <c r="P36" s="325">
        <f>N36/N36*100</f>
        <v>100</v>
      </c>
      <c r="Q36" s="732">
        <f>SUM(Q31:Q35)</f>
        <v>25</v>
      </c>
      <c r="R36" s="325">
        <f>Q36/Q36*100</f>
        <v>100</v>
      </c>
      <c r="S36" s="732">
        <f>SUM(S31:S35)</f>
        <v>252</v>
      </c>
      <c r="T36" s="326">
        <f>S36/S36*100</f>
        <v>100</v>
      </c>
    </row>
    <row r="37" spans="1:20" ht="12.75">
      <c r="A37" s="1097"/>
      <c r="B37" s="1438"/>
      <c r="C37" s="219" t="s">
        <v>211</v>
      </c>
      <c r="D37" s="1421">
        <f>D36/N36*100</f>
        <v>61.91646191646192</v>
      </c>
      <c r="E37" s="1422"/>
      <c r="F37" s="1439">
        <f>F36/N36*100</f>
        <v>29.975429975429975</v>
      </c>
      <c r="G37" s="1422"/>
      <c r="H37" s="1421">
        <f>H36/N36*100</f>
        <v>3.194103194103194</v>
      </c>
      <c r="I37" s="1421"/>
      <c r="J37" s="1421">
        <f>J36/N36*100</f>
        <v>2.457002457002457</v>
      </c>
      <c r="K37" s="1422"/>
      <c r="L37" s="1421">
        <f>L36/N36*100</f>
        <v>2.457002457002457</v>
      </c>
      <c r="M37" s="1421"/>
      <c r="N37" s="1421">
        <f>N36/N36*100</f>
        <v>100</v>
      </c>
      <c r="O37" s="1422"/>
      <c r="P37" s="325"/>
      <c r="Q37" s="732"/>
      <c r="R37" s="325"/>
      <c r="S37" s="732"/>
      <c r="T37" s="326"/>
    </row>
    <row r="38" spans="1:20" ht="12.75">
      <c r="A38" s="825"/>
      <c r="B38" s="1283"/>
      <c r="C38" s="1283"/>
      <c r="D38" s="1283" t="s">
        <v>210</v>
      </c>
      <c r="E38" s="1283"/>
      <c r="F38" s="1283"/>
      <c r="G38" s="1283"/>
      <c r="H38" s="1283"/>
      <c r="I38" s="1283"/>
      <c r="J38" s="1283"/>
      <c r="K38" s="1283"/>
      <c r="L38" s="1283"/>
      <c r="M38" s="1283"/>
      <c r="N38" s="1283"/>
      <c r="O38" s="1283"/>
      <c r="P38" s="1283" t="s">
        <v>211</v>
      </c>
      <c r="Q38" s="1283" t="s">
        <v>210</v>
      </c>
      <c r="R38" s="1283" t="s">
        <v>211</v>
      </c>
      <c r="S38" s="1283" t="s">
        <v>210</v>
      </c>
      <c r="T38" s="1289" t="s">
        <v>211</v>
      </c>
    </row>
    <row r="39" spans="1:20" ht="12.75">
      <c r="A39" s="1097">
        <v>2009</v>
      </c>
      <c r="B39" s="735" t="s">
        <v>648</v>
      </c>
      <c r="C39" s="217"/>
      <c r="D39" s="1416">
        <v>150</v>
      </c>
      <c r="E39" s="1417"/>
      <c r="F39" s="1420">
        <v>71</v>
      </c>
      <c r="G39" s="1417"/>
      <c r="H39" s="1442">
        <v>0</v>
      </c>
      <c r="I39" s="1433"/>
      <c r="J39" s="1442">
        <v>0</v>
      </c>
      <c r="K39" s="1433"/>
      <c r="L39" s="1442">
        <v>0</v>
      </c>
      <c r="M39" s="1433"/>
      <c r="N39" s="1442">
        <v>221</v>
      </c>
      <c r="O39" s="1433"/>
      <c r="P39" s="323">
        <f>N39/N44*100</f>
        <v>73.17880794701986</v>
      </c>
      <c r="Q39" s="254">
        <v>14</v>
      </c>
      <c r="R39" s="325">
        <f>Q39/Q44*100</f>
        <v>51.85185185185185</v>
      </c>
      <c r="S39" s="254">
        <v>154</v>
      </c>
      <c r="T39" s="326">
        <f>S39/S44*100</f>
        <v>71.96261682242991</v>
      </c>
    </row>
    <row r="40" spans="1:20" ht="12.75">
      <c r="A40" s="1097"/>
      <c r="B40" s="735" t="s">
        <v>656</v>
      </c>
      <c r="C40" s="217"/>
      <c r="D40" s="1416">
        <v>41</v>
      </c>
      <c r="E40" s="1417"/>
      <c r="F40" s="1420">
        <v>29</v>
      </c>
      <c r="G40" s="1417"/>
      <c r="H40" s="1420">
        <v>0</v>
      </c>
      <c r="I40" s="1417"/>
      <c r="J40" s="1420">
        <v>0</v>
      </c>
      <c r="K40" s="1417"/>
      <c r="L40" s="1420">
        <v>0</v>
      </c>
      <c r="M40" s="1417"/>
      <c r="N40" s="1420">
        <v>70</v>
      </c>
      <c r="O40" s="1417"/>
      <c r="P40" s="323">
        <f>N40/N44*100</f>
        <v>23.178807947019866</v>
      </c>
      <c r="Q40" s="254">
        <v>7</v>
      </c>
      <c r="R40" s="325">
        <f>Q40/Q44*100</f>
        <v>25.925925925925924</v>
      </c>
      <c r="S40" s="254">
        <v>37</v>
      </c>
      <c r="T40" s="326">
        <f>S40/S44*100</f>
        <v>17.289719626168225</v>
      </c>
    </row>
    <row r="41" spans="1:20" ht="12.75">
      <c r="A41" s="1097"/>
      <c r="B41" s="735" t="s">
        <v>651</v>
      </c>
      <c r="C41" s="217"/>
      <c r="D41" s="1416">
        <v>0</v>
      </c>
      <c r="E41" s="1417"/>
      <c r="F41" s="1420">
        <v>0</v>
      </c>
      <c r="G41" s="1417"/>
      <c r="H41" s="1420">
        <v>0</v>
      </c>
      <c r="I41" s="1417"/>
      <c r="J41" s="1420">
        <v>0</v>
      </c>
      <c r="K41" s="1417"/>
      <c r="L41" s="1420">
        <v>0</v>
      </c>
      <c r="M41" s="1417"/>
      <c r="N41" s="1420">
        <v>0</v>
      </c>
      <c r="O41" s="1417"/>
      <c r="P41" s="323">
        <f>N41/N44*100</f>
        <v>0</v>
      </c>
      <c r="Q41" s="254">
        <v>0</v>
      </c>
      <c r="R41" s="325">
        <f>Q41/Q44*100</f>
        <v>0</v>
      </c>
      <c r="S41" s="254">
        <v>0</v>
      </c>
      <c r="T41" s="326">
        <f>S41/S44*100</f>
        <v>0</v>
      </c>
    </row>
    <row r="42" spans="1:20" ht="12.75">
      <c r="A42" s="1097"/>
      <c r="B42" s="735" t="s">
        <v>655</v>
      </c>
      <c r="C42" s="217"/>
      <c r="D42" s="1416">
        <v>11</v>
      </c>
      <c r="E42" s="1417"/>
      <c r="F42" s="1420">
        <v>0</v>
      </c>
      <c r="G42" s="1417"/>
      <c r="H42" s="1420">
        <v>0</v>
      </c>
      <c r="I42" s="1417"/>
      <c r="J42" s="1420">
        <v>0</v>
      </c>
      <c r="K42" s="1417"/>
      <c r="L42" s="1420">
        <v>0</v>
      </c>
      <c r="M42" s="1417"/>
      <c r="N42" s="1420">
        <v>11</v>
      </c>
      <c r="O42" s="1417"/>
      <c r="P42" s="323">
        <f>N42/N44*100</f>
        <v>3.642384105960265</v>
      </c>
      <c r="Q42" s="254">
        <v>6</v>
      </c>
      <c r="R42" s="325">
        <f>Q42/Q44*100</f>
        <v>22.22222222222222</v>
      </c>
      <c r="S42" s="254">
        <v>23</v>
      </c>
      <c r="T42" s="326">
        <f>S42/S44*100</f>
        <v>10.74766355140187</v>
      </c>
    </row>
    <row r="43" spans="1:20" ht="30" customHeight="1">
      <c r="A43" s="1097"/>
      <c r="B43" s="735" t="s">
        <v>668</v>
      </c>
      <c r="C43" s="217"/>
      <c r="D43" s="1416">
        <v>0</v>
      </c>
      <c r="E43" s="1417"/>
      <c r="F43" s="1420">
        <v>0</v>
      </c>
      <c r="G43" s="1417"/>
      <c r="H43" s="1420">
        <v>0</v>
      </c>
      <c r="I43" s="1417"/>
      <c r="J43" s="1420">
        <v>0</v>
      </c>
      <c r="K43" s="1417"/>
      <c r="L43" s="1420">
        <v>0</v>
      </c>
      <c r="M43" s="1417"/>
      <c r="N43" s="1440">
        <v>0</v>
      </c>
      <c r="O43" s="1441"/>
      <c r="P43" s="323">
        <f>N43/N44*100</f>
        <v>0</v>
      </c>
      <c r="Q43" s="254">
        <v>0</v>
      </c>
      <c r="R43" s="325">
        <f>Q43/Q44*100</f>
        <v>0</v>
      </c>
      <c r="S43" s="254">
        <v>0</v>
      </c>
      <c r="T43" s="326">
        <f>S43/S44*100</f>
        <v>0</v>
      </c>
    </row>
    <row r="44" spans="1:20" ht="12.75">
      <c r="A44" s="1097"/>
      <c r="B44" s="1438" t="s">
        <v>229</v>
      </c>
      <c r="C44" s="218"/>
      <c r="D44" s="1416">
        <f>SUM(D39:E43)</f>
        <v>202</v>
      </c>
      <c r="E44" s="1417"/>
      <c r="F44" s="1420">
        <f>SUM(F39:G43)</f>
        <v>100</v>
      </c>
      <c r="G44" s="1417"/>
      <c r="H44" s="1420">
        <f>SUM(H39:I43)</f>
        <v>0</v>
      </c>
      <c r="I44" s="1417"/>
      <c r="J44" s="1420">
        <f>SUM(J39:K43)</f>
        <v>0</v>
      </c>
      <c r="K44" s="1417"/>
      <c r="L44" s="1420">
        <f>SUM(L39:M43)</f>
        <v>0</v>
      </c>
      <c r="M44" s="1417"/>
      <c r="N44" s="1420">
        <f>SUM(N39:O43)</f>
        <v>302</v>
      </c>
      <c r="O44" s="1417"/>
      <c r="P44" s="323">
        <f>N44/N44*100</f>
        <v>100</v>
      </c>
      <c r="Q44" s="732">
        <f>SUM(Q39:Q43)</f>
        <v>27</v>
      </c>
      <c r="R44" s="325">
        <f>Q44/Q44*100</f>
        <v>100</v>
      </c>
      <c r="S44" s="732">
        <f>SUM(S39:S43)</f>
        <v>214</v>
      </c>
      <c r="T44" s="326">
        <f>S44/S44*100</f>
        <v>100</v>
      </c>
    </row>
    <row r="45" spans="1:20" ht="13.5" thickBot="1">
      <c r="A45" s="1098"/>
      <c r="B45" s="1444"/>
      <c r="C45" s="220" t="s">
        <v>211</v>
      </c>
      <c r="D45" s="1443">
        <f>D44/N44*100</f>
        <v>66.88741721854305</v>
      </c>
      <c r="E45" s="1419"/>
      <c r="F45" s="1418">
        <f>F44/N44*100</f>
        <v>33.11258278145696</v>
      </c>
      <c r="G45" s="1419"/>
      <c r="H45" s="1418">
        <f>H44/N44*100</f>
        <v>0</v>
      </c>
      <c r="I45" s="1419"/>
      <c r="J45" s="1418">
        <f>J44/N44*100</f>
        <v>0</v>
      </c>
      <c r="K45" s="1419"/>
      <c r="L45" s="1418">
        <f>L44/N44*100</f>
        <v>0</v>
      </c>
      <c r="M45" s="1419"/>
      <c r="N45" s="1418">
        <f>N44/N44*100</f>
        <v>100</v>
      </c>
      <c r="O45" s="1419"/>
      <c r="P45" s="733"/>
      <c r="Q45" s="734"/>
      <c r="R45" s="328"/>
      <c r="S45" s="734"/>
      <c r="T45" s="330"/>
    </row>
    <row r="46" spans="1:10" ht="13.5" thickTop="1">
      <c r="A46" s="1001" t="s">
        <v>348</v>
      </c>
      <c r="B46" s="1001"/>
      <c r="C46" s="1001"/>
      <c r="D46" s="1001"/>
      <c r="E46" s="1001"/>
      <c r="F46" s="1001"/>
      <c r="G46" s="1001"/>
      <c r="H46" s="1001"/>
      <c r="I46" s="1001"/>
      <c r="J46" s="1001"/>
    </row>
    <row r="49" ht="12.75">
      <c r="B49" s="736"/>
    </row>
  </sheetData>
  <sheetProtection/>
  <mergeCells count="237">
    <mergeCell ref="A39:A45"/>
    <mergeCell ref="D39:E39"/>
    <mergeCell ref="F39:G39"/>
    <mergeCell ref="H39:I39"/>
    <mergeCell ref="D44:E44"/>
    <mergeCell ref="F44:G44"/>
    <mergeCell ref="D41:E41"/>
    <mergeCell ref="F41:G41"/>
    <mergeCell ref="H41:I41"/>
    <mergeCell ref="L44:M44"/>
    <mergeCell ref="D43:E43"/>
    <mergeCell ref="F43:G43"/>
    <mergeCell ref="H43:I43"/>
    <mergeCell ref="J43:K43"/>
    <mergeCell ref="L43:M43"/>
    <mergeCell ref="N41:O41"/>
    <mergeCell ref="A46:J46"/>
    <mergeCell ref="D45:E45"/>
    <mergeCell ref="F45:G45"/>
    <mergeCell ref="H45:I45"/>
    <mergeCell ref="J45:K45"/>
    <mergeCell ref="L45:M45"/>
    <mergeCell ref="B44:B45"/>
    <mergeCell ref="H44:I44"/>
    <mergeCell ref="J44:K44"/>
    <mergeCell ref="J41:K41"/>
    <mergeCell ref="L41:M41"/>
    <mergeCell ref="J39:K39"/>
    <mergeCell ref="L39:M39"/>
    <mergeCell ref="N39:O39"/>
    <mergeCell ref="D40:E40"/>
    <mergeCell ref="F40:G40"/>
    <mergeCell ref="H40:I40"/>
    <mergeCell ref="J40:K40"/>
    <mergeCell ref="L40:M40"/>
    <mergeCell ref="N40:O40"/>
    <mergeCell ref="N43:O43"/>
    <mergeCell ref="D42:E42"/>
    <mergeCell ref="F42:G42"/>
    <mergeCell ref="H42:I42"/>
    <mergeCell ref="J42:K42"/>
    <mergeCell ref="L42:M42"/>
    <mergeCell ref="N33:O33"/>
    <mergeCell ref="B36:B37"/>
    <mergeCell ref="D36:E36"/>
    <mergeCell ref="F36:G36"/>
    <mergeCell ref="H36:I36"/>
    <mergeCell ref="D37:E37"/>
    <mergeCell ref="F37:G37"/>
    <mergeCell ref="H37:I37"/>
    <mergeCell ref="L34:M34"/>
    <mergeCell ref="J36:K36"/>
    <mergeCell ref="N31:O31"/>
    <mergeCell ref="D32:E32"/>
    <mergeCell ref="F32:G32"/>
    <mergeCell ref="H32:I32"/>
    <mergeCell ref="J32:K32"/>
    <mergeCell ref="L32:M32"/>
    <mergeCell ref="N32:O32"/>
    <mergeCell ref="J31:K31"/>
    <mergeCell ref="L31:M31"/>
    <mergeCell ref="D33:E33"/>
    <mergeCell ref="F33:G33"/>
    <mergeCell ref="H33:I33"/>
    <mergeCell ref="J33:K33"/>
    <mergeCell ref="L33:M33"/>
    <mergeCell ref="A31:A37"/>
    <mergeCell ref="D31:E31"/>
    <mergeCell ref="F31:G31"/>
    <mergeCell ref="H31:I31"/>
    <mergeCell ref="D34:E34"/>
    <mergeCell ref="F34:G34"/>
    <mergeCell ref="H34:I34"/>
    <mergeCell ref="D35:E35"/>
    <mergeCell ref="F35:G35"/>
    <mergeCell ref="H35:I35"/>
    <mergeCell ref="J28:K28"/>
    <mergeCell ref="L28:M28"/>
    <mergeCell ref="D29:E29"/>
    <mergeCell ref="F29:G29"/>
    <mergeCell ref="H29:I29"/>
    <mergeCell ref="J29:K29"/>
    <mergeCell ref="D28:E28"/>
    <mergeCell ref="F28:G28"/>
    <mergeCell ref="H28:I28"/>
    <mergeCell ref="L29:M29"/>
    <mergeCell ref="L27:M27"/>
    <mergeCell ref="H24:I24"/>
    <mergeCell ref="J24:K24"/>
    <mergeCell ref="L24:M24"/>
    <mergeCell ref="H27:I27"/>
    <mergeCell ref="J27:K27"/>
    <mergeCell ref="H25:I25"/>
    <mergeCell ref="J25:K25"/>
    <mergeCell ref="L25:M25"/>
    <mergeCell ref="N24:O24"/>
    <mergeCell ref="N25:O25"/>
    <mergeCell ref="D26:E26"/>
    <mergeCell ref="F26:G26"/>
    <mergeCell ref="H26:I26"/>
    <mergeCell ref="J26:K26"/>
    <mergeCell ref="L26:M26"/>
    <mergeCell ref="F25:G25"/>
    <mergeCell ref="J23:K23"/>
    <mergeCell ref="L23:M23"/>
    <mergeCell ref="D25:E25"/>
    <mergeCell ref="D24:E24"/>
    <mergeCell ref="F24:G24"/>
    <mergeCell ref="A23:A29"/>
    <mergeCell ref="D23:E23"/>
    <mergeCell ref="F23:G23"/>
    <mergeCell ref="H23:I23"/>
    <mergeCell ref="D27:E27"/>
    <mergeCell ref="F27:G27"/>
    <mergeCell ref="B28:B29"/>
    <mergeCell ref="B20:B21"/>
    <mergeCell ref="D20:E20"/>
    <mergeCell ref="F20:G20"/>
    <mergeCell ref="H20:I20"/>
    <mergeCell ref="J20:K20"/>
    <mergeCell ref="L20:M20"/>
    <mergeCell ref="D21:E21"/>
    <mergeCell ref="F21:G21"/>
    <mergeCell ref="H21:I21"/>
    <mergeCell ref="J21:K21"/>
    <mergeCell ref="L21:M21"/>
    <mergeCell ref="N17:O17"/>
    <mergeCell ref="D18:E18"/>
    <mergeCell ref="F18:G18"/>
    <mergeCell ref="H18:I18"/>
    <mergeCell ref="J18:K18"/>
    <mergeCell ref="L18:M18"/>
    <mergeCell ref="H17:I17"/>
    <mergeCell ref="L17:M17"/>
    <mergeCell ref="N15:O15"/>
    <mergeCell ref="D16:E16"/>
    <mergeCell ref="F16:G16"/>
    <mergeCell ref="H16:I16"/>
    <mergeCell ref="J16:K16"/>
    <mergeCell ref="L16:M16"/>
    <mergeCell ref="N16:O16"/>
    <mergeCell ref="L15:M15"/>
    <mergeCell ref="H13:I13"/>
    <mergeCell ref="J13:K13"/>
    <mergeCell ref="L13:M13"/>
    <mergeCell ref="D19:E19"/>
    <mergeCell ref="F19:G19"/>
    <mergeCell ref="H19:I19"/>
    <mergeCell ref="J15:K15"/>
    <mergeCell ref="J17:K17"/>
    <mergeCell ref="J19:K19"/>
    <mergeCell ref="N13:O13"/>
    <mergeCell ref="A15:A21"/>
    <mergeCell ref="D15:E15"/>
    <mergeCell ref="F15:G15"/>
    <mergeCell ref="H15:I15"/>
    <mergeCell ref="D17:E17"/>
    <mergeCell ref="F17:G17"/>
    <mergeCell ref="N21:O21"/>
    <mergeCell ref="N20:O20"/>
    <mergeCell ref="L19:M19"/>
    <mergeCell ref="N11:O11"/>
    <mergeCell ref="B12:B13"/>
    <mergeCell ref="D12:E12"/>
    <mergeCell ref="F12:G12"/>
    <mergeCell ref="H12:I12"/>
    <mergeCell ref="J12:K12"/>
    <mergeCell ref="L12:M12"/>
    <mergeCell ref="N12:O12"/>
    <mergeCell ref="D13:E13"/>
    <mergeCell ref="F13:G13"/>
    <mergeCell ref="L10:M10"/>
    <mergeCell ref="D11:E11"/>
    <mergeCell ref="F11:G11"/>
    <mergeCell ref="H11:I11"/>
    <mergeCell ref="L11:M11"/>
    <mergeCell ref="D10:E10"/>
    <mergeCell ref="F10:G10"/>
    <mergeCell ref="H10:I10"/>
    <mergeCell ref="J10:K10"/>
    <mergeCell ref="D8:E8"/>
    <mergeCell ref="F8:G8"/>
    <mergeCell ref="F9:G9"/>
    <mergeCell ref="H9:I9"/>
    <mergeCell ref="H8:I8"/>
    <mergeCell ref="J9:K9"/>
    <mergeCell ref="L9:M9"/>
    <mergeCell ref="S3:T5"/>
    <mergeCell ref="A5:A6"/>
    <mergeCell ref="B5:B6"/>
    <mergeCell ref="D6:O6"/>
    <mergeCell ref="A7:A13"/>
    <mergeCell ref="D7:E7"/>
    <mergeCell ref="F7:G7"/>
    <mergeCell ref="H7:I7"/>
    <mergeCell ref="J7:K7"/>
    <mergeCell ref="L7:M7"/>
    <mergeCell ref="N19:O19"/>
    <mergeCell ref="N18:O18"/>
    <mergeCell ref="N9:O9"/>
    <mergeCell ref="N8:O8"/>
    <mergeCell ref="N7:O7"/>
    <mergeCell ref="B14:T14"/>
    <mergeCell ref="N10:O10"/>
    <mergeCell ref="J11:K11"/>
    <mergeCell ref="A1:T2"/>
    <mergeCell ref="D3:E5"/>
    <mergeCell ref="F3:G5"/>
    <mergeCell ref="H3:I5"/>
    <mergeCell ref="J3:K5"/>
    <mergeCell ref="L3:M5"/>
    <mergeCell ref="N3:P5"/>
    <mergeCell ref="Q3:R5"/>
    <mergeCell ref="N29:O29"/>
    <mergeCell ref="N28:O28"/>
    <mergeCell ref="N27:O27"/>
    <mergeCell ref="N26:O26"/>
    <mergeCell ref="B38:T38"/>
    <mergeCell ref="N36:O36"/>
    <mergeCell ref="N35:O35"/>
    <mergeCell ref="N34:O34"/>
    <mergeCell ref="L36:M36"/>
    <mergeCell ref="J34:K34"/>
    <mergeCell ref="L35:M35"/>
    <mergeCell ref="J35:K35"/>
    <mergeCell ref="J37:K37"/>
    <mergeCell ref="L37:M37"/>
    <mergeCell ref="J8:K8"/>
    <mergeCell ref="L8:M8"/>
    <mergeCell ref="D9:E9"/>
    <mergeCell ref="N45:O45"/>
    <mergeCell ref="N44:O44"/>
    <mergeCell ref="N42:O42"/>
    <mergeCell ref="N37:O37"/>
    <mergeCell ref="N23:O23"/>
    <mergeCell ref="B22:T22"/>
    <mergeCell ref="B30:T30"/>
  </mergeCells>
  <printOptions/>
  <pageMargins left="0.7" right="0.7" top="0.787401575" bottom="0.787401575" header="0.3" footer="0.3"/>
  <pageSetup orientation="portrait" paperSize="9" r:id="rId2"/>
  <drawing r:id="rId1"/>
</worksheet>
</file>

<file path=xl/worksheets/sheet42.xml><?xml version="1.0" encoding="utf-8"?>
<worksheet xmlns="http://schemas.openxmlformats.org/spreadsheetml/2006/main" xmlns:r="http://schemas.openxmlformats.org/officeDocument/2006/relationships">
  <dimension ref="A1:R25"/>
  <sheetViews>
    <sheetView zoomScalePageLayoutView="0" workbookViewId="0" topLeftCell="A1">
      <selection activeCell="A3" sqref="A3:A5"/>
    </sheetView>
  </sheetViews>
  <sheetFormatPr defaultColWidth="11.421875" defaultRowHeight="15"/>
  <cols>
    <col min="1" max="1" width="5.7109375" style="16" customWidth="1"/>
    <col min="2" max="2" width="8.00390625" style="16" customWidth="1"/>
    <col min="3" max="3" width="12.8515625" style="16" customWidth="1"/>
    <col min="4" max="7" width="3.8515625" style="16" customWidth="1"/>
    <col min="8" max="8" width="4.57421875" style="16" customWidth="1"/>
    <col min="9" max="14" width="4.00390625" style="16" customWidth="1"/>
    <col min="15" max="15" width="5.421875" style="16" customWidth="1"/>
    <col min="16" max="16" width="8.421875" style="16" customWidth="1"/>
    <col min="17" max="17" width="5.421875" style="16" customWidth="1"/>
    <col min="18" max="18" width="6.8515625" style="16" customWidth="1"/>
    <col min="19" max="16384" width="11.421875" style="16" customWidth="1"/>
  </cols>
  <sheetData>
    <row r="1" spans="1:18" ht="15" customHeight="1">
      <c r="A1" s="1446" t="s">
        <v>677</v>
      </c>
      <c r="B1" s="1446"/>
      <c r="C1" s="1446"/>
      <c r="D1" s="1446"/>
      <c r="E1" s="1446"/>
      <c r="F1" s="1446"/>
      <c r="G1" s="1446"/>
      <c r="H1" s="1446"/>
      <c r="I1" s="1446"/>
      <c r="J1" s="1446"/>
      <c r="K1" s="1446"/>
      <c r="L1" s="1446"/>
      <c r="M1" s="1446"/>
      <c r="N1" s="1446"/>
      <c r="O1" s="1446"/>
      <c r="P1" s="1446"/>
      <c r="Q1" s="1446"/>
      <c r="R1" s="1446"/>
    </row>
    <row r="2" spans="1:18" ht="15" customHeight="1" thickBot="1">
      <c r="A2" s="1446"/>
      <c r="B2" s="1446"/>
      <c r="C2" s="1446"/>
      <c r="D2" s="1446"/>
      <c r="E2" s="1446"/>
      <c r="F2" s="1446"/>
      <c r="G2" s="1446"/>
      <c r="H2" s="1446"/>
      <c r="I2" s="1446"/>
      <c r="J2" s="1446"/>
      <c r="K2" s="1446"/>
      <c r="L2" s="1446"/>
      <c r="M2" s="1446"/>
      <c r="N2" s="1446"/>
      <c r="O2" s="1446"/>
      <c r="P2" s="1446"/>
      <c r="Q2" s="1446"/>
      <c r="R2" s="1446"/>
    </row>
    <row r="3" spans="1:18" s="189" customFormat="1" ht="15" customHeight="1" thickTop="1">
      <c r="A3" s="1407" t="s">
        <v>245</v>
      </c>
      <c r="B3" s="854"/>
      <c r="C3" s="853"/>
      <c r="D3" s="913" t="s">
        <v>671</v>
      </c>
      <c r="E3" s="913"/>
      <c r="F3" s="913"/>
      <c r="G3" s="913"/>
      <c r="H3" s="913"/>
      <c r="I3" s="913"/>
      <c r="J3" s="913"/>
      <c r="K3" s="913"/>
      <c r="L3" s="913"/>
      <c r="M3" s="913"/>
      <c r="N3" s="913"/>
      <c r="O3" s="913"/>
      <c r="P3" s="913"/>
      <c r="Q3" s="913"/>
      <c r="R3" s="905"/>
    </row>
    <row r="4" spans="1:18" s="225" customFormat="1" ht="15" customHeight="1">
      <c r="A4" s="1097"/>
      <c r="B4" s="1282" t="s">
        <v>166</v>
      </c>
      <c r="C4" s="852"/>
      <c r="D4" s="221">
        <v>1</v>
      </c>
      <c r="E4" s="187">
        <v>2</v>
      </c>
      <c r="F4" s="187">
        <v>3</v>
      </c>
      <c r="G4" s="187">
        <v>4</v>
      </c>
      <c r="H4" s="222" t="s">
        <v>672</v>
      </c>
      <c r="I4" s="187">
        <v>5</v>
      </c>
      <c r="J4" s="187">
        <v>6</v>
      </c>
      <c r="K4" s="187">
        <v>7</v>
      </c>
      <c r="L4" s="187">
        <v>8</v>
      </c>
      <c r="M4" s="187">
        <v>9</v>
      </c>
      <c r="N4" s="187">
        <v>10</v>
      </c>
      <c r="O4" s="223" t="s">
        <v>673</v>
      </c>
      <c r="P4" s="187" t="s">
        <v>674</v>
      </c>
      <c r="Q4" s="224" t="s">
        <v>675</v>
      </c>
      <c r="R4" s="184" t="s">
        <v>688</v>
      </c>
    </row>
    <row r="5" spans="1:18" s="225" customFormat="1" ht="15" customHeight="1">
      <c r="A5" s="1097"/>
      <c r="B5" s="1282"/>
      <c r="C5" s="852"/>
      <c r="D5" s="1165" t="s">
        <v>210</v>
      </c>
      <c r="E5" s="1165"/>
      <c r="F5" s="1165"/>
      <c r="G5" s="1165"/>
      <c r="H5" s="1165"/>
      <c r="I5" s="1165"/>
      <c r="J5" s="1165"/>
      <c r="K5" s="1165"/>
      <c r="L5" s="1165"/>
      <c r="M5" s="1165"/>
      <c r="N5" s="1165"/>
      <c r="O5" s="1165"/>
      <c r="P5" s="1165"/>
      <c r="Q5" s="1165"/>
      <c r="R5" s="1166"/>
    </row>
    <row r="6" spans="1:18" s="189" customFormat="1" ht="15" customHeight="1">
      <c r="A6" s="1097">
        <v>2008</v>
      </c>
      <c r="B6" s="1369" t="s">
        <v>649</v>
      </c>
      <c r="C6" s="226" t="s">
        <v>302</v>
      </c>
      <c r="D6" s="456">
        <f>D9-D7</f>
        <v>46</v>
      </c>
      <c r="E6" s="254">
        <f aca="true" t="shared" si="0" ref="E6:R6">E9-E7</f>
        <v>38</v>
      </c>
      <c r="F6" s="254">
        <f t="shared" si="0"/>
        <v>122</v>
      </c>
      <c r="G6" s="254">
        <f t="shared" si="0"/>
        <v>35</v>
      </c>
      <c r="H6" s="254">
        <f t="shared" si="0"/>
        <v>241</v>
      </c>
      <c r="I6" s="254">
        <f t="shared" si="0"/>
        <v>16</v>
      </c>
      <c r="J6" s="254">
        <f t="shared" si="0"/>
        <v>122</v>
      </c>
      <c r="K6" s="254">
        <f t="shared" si="0"/>
        <v>13</v>
      </c>
      <c r="L6" s="254">
        <f t="shared" si="0"/>
        <v>13</v>
      </c>
      <c r="M6" s="254">
        <f t="shared" si="0"/>
        <v>77</v>
      </c>
      <c r="N6" s="254">
        <f t="shared" si="0"/>
        <v>1</v>
      </c>
      <c r="O6" s="254">
        <f t="shared" si="0"/>
        <v>242</v>
      </c>
      <c r="P6" s="254">
        <f t="shared" si="0"/>
        <v>20</v>
      </c>
      <c r="Q6" s="254">
        <f t="shared" si="0"/>
        <v>7</v>
      </c>
      <c r="R6" s="192">
        <f t="shared" si="0"/>
        <v>510</v>
      </c>
    </row>
    <row r="7" spans="1:18" s="189" customFormat="1" ht="15" customHeight="1">
      <c r="A7" s="1097"/>
      <c r="B7" s="1369"/>
      <c r="C7" s="226" t="s">
        <v>303</v>
      </c>
      <c r="D7" s="456">
        <v>23</v>
      </c>
      <c r="E7" s="254">
        <v>21</v>
      </c>
      <c r="F7" s="254">
        <v>64</v>
      </c>
      <c r="G7" s="254">
        <v>17</v>
      </c>
      <c r="H7" s="254">
        <v>125</v>
      </c>
      <c r="I7" s="254">
        <v>6</v>
      </c>
      <c r="J7" s="254">
        <v>68</v>
      </c>
      <c r="K7" s="254">
        <v>7</v>
      </c>
      <c r="L7" s="254">
        <v>2</v>
      </c>
      <c r="M7" s="254">
        <v>77</v>
      </c>
      <c r="N7" s="254">
        <v>7</v>
      </c>
      <c r="O7" s="254">
        <v>167</v>
      </c>
      <c r="P7" s="254">
        <v>14</v>
      </c>
      <c r="Q7" s="254">
        <v>7</v>
      </c>
      <c r="R7" s="192">
        <v>313</v>
      </c>
    </row>
    <row r="8" spans="1:18" s="189" customFormat="1" ht="15" customHeight="1">
      <c r="A8" s="1097"/>
      <c r="B8" s="1369"/>
      <c r="C8" s="226" t="s">
        <v>676</v>
      </c>
      <c r="D8" s="456">
        <v>15</v>
      </c>
      <c r="E8" s="254">
        <v>9</v>
      </c>
      <c r="F8" s="254">
        <v>73</v>
      </c>
      <c r="G8" s="254">
        <v>7</v>
      </c>
      <c r="H8" s="254">
        <v>104</v>
      </c>
      <c r="I8" s="254">
        <v>7</v>
      </c>
      <c r="J8" s="254">
        <v>79</v>
      </c>
      <c r="K8" s="254">
        <v>3</v>
      </c>
      <c r="L8" s="254">
        <v>3</v>
      </c>
      <c r="M8" s="254">
        <v>58</v>
      </c>
      <c r="N8" s="254">
        <v>0</v>
      </c>
      <c r="O8" s="254">
        <v>150</v>
      </c>
      <c r="P8" s="254">
        <v>5</v>
      </c>
      <c r="Q8" s="254">
        <v>2</v>
      </c>
      <c r="R8" s="192">
        <v>261</v>
      </c>
    </row>
    <row r="9" spans="1:18" s="189" customFormat="1" ht="15" customHeight="1" thickBot="1">
      <c r="A9" s="1097"/>
      <c r="B9" s="1369"/>
      <c r="C9" s="226" t="s">
        <v>264</v>
      </c>
      <c r="D9" s="738">
        <v>69</v>
      </c>
      <c r="E9" s="739">
        <v>59</v>
      </c>
      <c r="F9" s="739">
        <v>186</v>
      </c>
      <c r="G9" s="739">
        <v>52</v>
      </c>
      <c r="H9" s="739">
        <v>366</v>
      </c>
      <c r="I9" s="739">
        <v>22</v>
      </c>
      <c r="J9" s="739">
        <v>190</v>
      </c>
      <c r="K9" s="739">
        <v>20</v>
      </c>
      <c r="L9" s="739">
        <v>15</v>
      </c>
      <c r="M9" s="739">
        <v>154</v>
      </c>
      <c r="N9" s="739">
        <v>8</v>
      </c>
      <c r="O9" s="739">
        <v>409</v>
      </c>
      <c r="P9" s="739">
        <v>34</v>
      </c>
      <c r="Q9" s="739">
        <v>14</v>
      </c>
      <c r="R9" s="740">
        <v>823</v>
      </c>
    </row>
    <row r="10" spans="1:18" s="189" customFormat="1" ht="15" customHeight="1">
      <c r="A10" s="1097"/>
      <c r="B10" s="1445" t="s">
        <v>650</v>
      </c>
      <c r="C10" s="227" t="s">
        <v>302</v>
      </c>
      <c r="D10" s="456">
        <f>D13-D11</f>
        <v>15</v>
      </c>
      <c r="E10" s="254">
        <f aca="true" t="shared" si="1" ref="E10:R10">E13-E11</f>
        <v>13</v>
      </c>
      <c r="F10" s="254">
        <f t="shared" si="1"/>
        <v>40</v>
      </c>
      <c r="G10" s="254">
        <f t="shared" si="1"/>
        <v>9</v>
      </c>
      <c r="H10" s="254">
        <f t="shared" si="1"/>
        <v>77</v>
      </c>
      <c r="I10" s="254">
        <f t="shared" si="1"/>
        <v>18</v>
      </c>
      <c r="J10" s="254">
        <f t="shared" si="1"/>
        <v>39</v>
      </c>
      <c r="K10" s="254">
        <f t="shared" si="1"/>
        <v>22</v>
      </c>
      <c r="L10" s="254">
        <f t="shared" si="1"/>
        <v>17</v>
      </c>
      <c r="M10" s="254">
        <f t="shared" si="1"/>
        <v>32</v>
      </c>
      <c r="N10" s="254">
        <f t="shared" si="1"/>
        <v>0</v>
      </c>
      <c r="O10" s="254">
        <f t="shared" si="1"/>
        <v>128</v>
      </c>
      <c r="P10" s="254">
        <f t="shared" si="1"/>
        <v>18</v>
      </c>
      <c r="Q10" s="254">
        <f t="shared" si="1"/>
        <v>0</v>
      </c>
      <c r="R10" s="192">
        <f t="shared" si="1"/>
        <v>223</v>
      </c>
    </row>
    <row r="11" spans="1:18" s="189" customFormat="1" ht="15" customHeight="1">
      <c r="A11" s="1097"/>
      <c r="B11" s="1445"/>
      <c r="C11" s="227" t="s">
        <v>303</v>
      </c>
      <c r="D11" s="456">
        <v>3</v>
      </c>
      <c r="E11" s="254">
        <v>6</v>
      </c>
      <c r="F11" s="254">
        <v>17</v>
      </c>
      <c r="G11" s="254">
        <v>2</v>
      </c>
      <c r="H11" s="254">
        <v>28</v>
      </c>
      <c r="I11" s="254">
        <v>3</v>
      </c>
      <c r="J11" s="254">
        <v>17</v>
      </c>
      <c r="K11" s="254">
        <v>12</v>
      </c>
      <c r="L11" s="254">
        <v>7</v>
      </c>
      <c r="M11" s="254">
        <v>23</v>
      </c>
      <c r="N11" s="254">
        <v>0</v>
      </c>
      <c r="O11" s="254">
        <v>62</v>
      </c>
      <c r="P11" s="254">
        <v>20</v>
      </c>
      <c r="Q11" s="254">
        <v>0</v>
      </c>
      <c r="R11" s="192">
        <v>110</v>
      </c>
    </row>
    <row r="12" spans="1:18" s="189" customFormat="1" ht="15" customHeight="1">
      <c r="A12" s="1097"/>
      <c r="B12" s="1445"/>
      <c r="C12" s="227" t="s">
        <v>676</v>
      </c>
      <c r="D12" s="456">
        <v>1</v>
      </c>
      <c r="E12" s="254">
        <v>0</v>
      </c>
      <c r="F12" s="254">
        <v>3</v>
      </c>
      <c r="G12" s="254">
        <v>1</v>
      </c>
      <c r="H12" s="254">
        <v>5</v>
      </c>
      <c r="I12" s="254">
        <v>1</v>
      </c>
      <c r="J12" s="254">
        <v>7</v>
      </c>
      <c r="K12" s="254">
        <v>5</v>
      </c>
      <c r="L12" s="254">
        <v>4</v>
      </c>
      <c r="M12" s="254">
        <v>4</v>
      </c>
      <c r="N12" s="254">
        <v>0</v>
      </c>
      <c r="O12" s="254">
        <v>21</v>
      </c>
      <c r="P12" s="254">
        <v>4</v>
      </c>
      <c r="Q12" s="254">
        <v>0</v>
      </c>
      <c r="R12" s="192">
        <v>30</v>
      </c>
    </row>
    <row r="13" spans="1:18" s="189" customFormat="1" ht="15" customHeight="1">
      <c r="A13" s="1097"/>
      <c r="B13" s="1445"/>
      <c r="C13" s="227" t="s">
        <v>264</v>
      </c>
      <c r="D13" s="741">
        <v>18</v>
      </c>
      <c r="E13" s="430">
        <v>19</v>
      </c>
      <c r="F13" s="430">
        <v>57</v>
      </c>
      <c r="G13" s="430">
        <v>11</v>
      </c>
      <c r="H13" s="430">
        <v>105</v>
      </c>
      <c r="I13" s="430">
        <v>21</v>
      </c>
      <c r="J13" s="430">
        <v>56</v>
      </c>
      <c r="K13" s="430">
        <v>34</v>
      </c>
      <c r="L13" s="430">
        <v>24</v>
      </c>
      <c r="M13" s="430">
        <v>55</v>
      </c>
      <c r="N13" s="430">
        <v>0</v>
      </c>
      <c r="O13" s="430">
        <v>190</v>
      </c>
      <c r="P13" s="430">
        <v>38</v>
      </c>
      <c r="Q13" s="430">
        <v>0</v>
      </c>
      <c r="R13" s="431">
        <v>333</v>
      </c>
    </row>
    <row r="14" spans="1:18" s="189" customFormat="1" ht="15" customHeight="1">
      <c r="A14" s="1097"/>
      <c r="B14" s="1449" t="s">
        <v>229</v>
      </c>
      <c r="C14" s="1450"/>
      <c r="D14" s="744">
        <f>SUM(D9,D13)</f>
        <v>87</v>
      </c>
      <c r="E14" s="745">
        <f aca="true" t="shared" si="2" ref="E14:R14">SUM(E9,E13)</f>
        <v>78</v>
      </c>
      <c r="F14" s="745">
        <f t="shared" si="2"/>
        <v>243</v>
      </c>
      <c r="G14" s="745">
        <f t="shared" si="2"/>
        <v>63</v>
      </c>
      <c r="H14" s="745">
        <f t="shared" si="2"/>
        <v>471</v>
      </c>
      <c r="I14" s="745">
        <f t="shared" si="2"/>
        <v>43</v>
      </c>
      <c r="J14" s="745">
        <f t="shared" si="2"/>
        <v>246</v>
      </c>
      <c r="K14" s="745">
        <f t="shared" si="2"/>
        <v>54</v>
      </c>
      <c r="L14" s="745">
        <f t="shared" si="2"/>
        <v>39</v>
      </c>
      <c r="M14" s="745">
        <f t="shared" si="2"/>
        <v>209</v>
      </c>
      <c r="N14" s="745">
        <f t="shared" si="2"/>
        <v>8</v>
      </c>
      <c r="O14" s="745">
        <f t="shared" si="2"/>
        <v>599</v>
      </c>
      <c r="P14" s="745">
        <f t="shared" si="2"/>
        <v>72</v>
      </c>
      <c r="Q14" s="745">
        <f t="shared" si="2"/>
        <v>14</v>
      </c>
      <c r="R14" s="746">
        <f t="shared" si="2"/>
        <v>1156</v>
      </c>
    </row>
    <row r="15" spans="1:18" ht="12.75">
      <c r="A15" s="1097">
        <v>2009</v>
      </c>
      <c r="B15" s="829"/>
      <c r="C15" s="852"/>
      <c r="D15" s="1451" t="s">
        <v>210</v>
      </c>
      <c r="E15" s="1165"/>
      <c r="F15" s="1165"/>
      <c r="G15" s="1165"/>
      <c r="H15" s="1165"/>
      <c r="I15" s="1165"/>
      <c r="J15" s="1165"/>
      <c r="K15" s="1165"/>
      <c r="L15" s="1165"/>
      <c r="M15" s="1165"/>
      <c r="N15" s="1165"/>
      <c r="O15" s="1165"/>
      <c r="P15" s="1165"/>
      <c r="Q15" s="1165"/>
      <c r="R15" s="1166"/>
    </row>
    <row r="16" spans="1:18" ht="12.75">
      <c r="A16" s="1097"/>
      <c r="B16" s="1369" t="s">
        <v>649</v>
      </c>
      <c r="C16" s="226" t="s">
        <v>302</v>
      </c>
      <c r="D16" s="456">
        <f>D19-D17</f>
        <v>46</v>
      </c>
      <c r="E16" s="456">
        <f aca="true" t="shared" si="3" ref="E16:R16">E19-E17</f>
        <v>50</v>
      </c>
      <c r="F16" s="456">
        <f t="shared" si="3"/>
        <v>57</v>
      </c>
      <c r="G16" s="456">
        <f t="shared" si="3"/>
        <v>120</v>
      </c>
      <c r="H16" s="456">
        <f t="shared" si="3"/>
        <v>273</v>
      </c>
      <c r="I16" s="456">
        <f t="shared" si="3"/>
        <v>16</v>
      </c>
      <c r="J16" s="456">
        <f t="shared" si="3"/>
        <v>36</v>
      </c>
      <c r="K16" s="456">
        <f t="shared" si="3"/>
        <v>14</v>
      </c>
      <c r="L16" s="456">
        <f t="shared" si="3"/>
        <v>14</v>
      </c>
      <c r="M16" s="456">
        <f t="shared" si="3"/>
        <v>137</v>
      </c>
      <c r="N16" s="456">
        <f t="shared" si="3"/>
        <v>6</v>
      </c>
      <c r="O16" s="456">
        <f t="shared" si="3"/>
        <v>223</v>
      </c>
      <c r="P16" s="456">
        <f t="shared" si="3"/>
        <v>20</v>
      </c>
      <c r="Q16" s="456">
        <f t="shared" si="3"/>
        <v>5</v>
      </c>
      <c r="R16" s="737">
        <f t="shared" si="3"/>
        <v>521</v>
      </c>
    </row>
    <row r="17" spans="1:18" ht="12.75">
      <c r="A17" s="1097"/>
      <c r="B17" s="1369"/>
      <c r="C17" s="226" t="s">
        <v>303</v>
      </c>
      <c r="D17" s="456">
        <v>15</v>
      </c>
      <c r="E17" s="254">
        <v>25</v>
      </c>
      <c r="F17" s="254">
        <v>36</v>
      </c>
      <c r="G17" s="254">
        <v>58</v>
      </c>
      <c r="H17" s="254">
        <v>134</v>
      </c>
      <c r="I17" s="254">
        <v>6</v>
      </c>
      <c r="J17" s="254">
        <v>12</v>
      </c>
      <c r="K17" s="254">
        <v>2</v>
      </c>
      <c r="L17" s="254">
        <v>5</v>
      </c>
      <c r="M17" s="254">
        <v>109</v>
      </c>
      <c r="N17" s="254">
        <v>10</v>
      </c>
      <c r="O17" s="254">
        <v>144</v>
      </c>
      <c r="P17" s="254">
        <v>11</v>
      </c>
      <c r="Q17" s="254">
        <v>3</v>
      </c>
      <c r="R17" s="192">
        <v>292</v>
      </c>
    </row>
    <row r="18" spans="1:18" ht="12.75">
      <c r="A18" s="1097"/>
      <c r="B18" s="1369"/>
      <c r="C18" s="226" t="s">
        <v>676</v>
      </c>
      <c r="D18" s="456">
        <v>9</v>
      </c>
      <c r="E18" s="254">
        <v>17</v>
      </c>
      <c r="F18" s="254">
        <v>10</v>
      </c>
      <c r="G18" s="254">
        <v>76</v>
      </c>
      <c r="H18" s="254">
        <v>112</v>
      </c>
      <c r="I18" s="254">
        <v>6</v>
      </c>
      <c r="J18" s="254">
        <v>5</v>
      </c>
      <c r="K18" s="254">
        <v>2</v>
      </c>
      <c r="L18" s="254">
        <v>3</v>
      </c>
      <c r="M18" s="254">
        <v>104</v>
      </c>
      <c r="N18" s="254">
        <v>1</v>
      </c>
      <c r="O18" s="254">
        <v>121</v>
      </c>
      <c r="P18" s="254">
        <v>5</v>
      </c>
      <c r="Q18" s="254">
        <v>0</v>
      </c>
      <c r="R18" s="192">
        <v>238</v>
      </c>
    </row>
    <row r="19" spans="1:18" ht="13.5" thickBot="1">
      <c r="A19" s="1097"/>
      <c r="B19" s="1369"/>
      <c r="C19" s="226" t="s">
        <v>264</v>
      </c>
      <c r="D19" s="738">
        <v>61</v>
      </c>
      <c r="E19" s="739">
        <v>75</v>
      </c>
      <c r="F19" s="739">
        <v>93</v>
      </c>
      <c r="G19" s="739">
        <v>178</v>
      </c>
      <c r="H19" s="739">
        <v>407</v>
      </c>
      <c r="I19" s="739">
        <v>22</v>
      </c>
      <c r="J19" s="739">
        <v>48</v>
      </c>
      <c r="K19" s="739">
        <v>16</v>
      </c>
      <c r="L19" s="739">
        <v>19</v>
      </c>
      <c r="M19" s="739">
        <v>246</v>
      </c>
      <c r="N19" s="739">
        <v>16</v>
      </c>
      <c r="O19" s="739">
        <v>367</v>
      </c>
      <c r="P19" s="739">
        <v>31</v>
      </c>
      <c r="Q19" s="739">
        <v>8</v>
      </c>
      <c r="R19" s="740">
        <v>813</v>
      </c>
    </row>
    <row r="20" spans="1:18" ht="12.75">
      <c r="A20" s="1097"/>
      <c r="B20" s="1445" t="s">
        <v>650</v>
      </c>
      <c r="C20" s="227" t="s">
        <v>302</v>
      </c>
      <c r="D20" s="456">
        <f>D23-D21</f>
        <v>13</v>
      </c>
      <c r="E20" s="456">
        <f aca="true" t="shared" si="4" ref="E20:R20">E23-E21</f>
        <v>14</v>
      </c>
      <c r="F20" s="456">
        <f t="shared" si="4"/>
        <v>34</v>
      </c>
      <c r="G20" s="456">
        <f t="shared" si="4"/>
        <v>13</v>
      </c>
      <c r="H20" s="456">
        <f t="shared" si="4"/>
        <v>74</v>
      </c>
      <c r="I20" s="456">
        <f t="shared" si="4"/>
        <v>13</v>
      </c>
      <c r="J20" s="456">
        <f t="shared" si="4"/>
        <v>42</v>
      </c>
      <c r="K20" s="456">
        <f t="shared" si="4"/>
        <v>19</v>
      </c>
      <c r="L20" s="456">
        <f t="shared" si="4"/>
        <v>13</v>
      </c>
      <c r="M20" s="456">
        <f t="shared" si="4"/>
        <v>35</v>
      </c>
      <c r="N20" s="456">
        <f t="shared" si="4"/>
        <v>0</v>
      </c>
      <c r="O20" s="456">
        <f t="shared" si="4"/>
        <v>122</v>
      </c>
      <c r="P20" s="456">
        <f t="shared" si="4"/>
        <v>17</v>
      </c>
      <c r="Q20" s="456">
        <f t="shared" si="4"/>
        <v>0</v>
      </c>
      <c r="R20" s="737">
        <f t="shared" si="4"/>
        <v>213</v>
      </c>
    </row>
    <row r="21" spans="1:18" ht="12.75">
      <c r="A21" s="1097"/>
      <c r="B21" s="1445"/>
      <c r="C21" s="227" t="s">
        <v>303</v>
      </c>
      <c r="D21" s="456">
        <v>4</v>
      </c>
      <c r="E21" s="254">
        <v>6</v>
      </c>
      <c r="F21" s="254">
        <v>14</v>
      </c>
      <c r="G21" s="254">
        <v>5</v>
      </c>
      <c r="H21" s="254">
        <v>29</v>
      </c>
      <c r="I21" s="254">
        <v>4</v>
      </c>
      <c r="J21" s="254">
        <v>17</v>
      </c>
      <c r="K21" s="254">
        <v>12</v>
      </c>
      <c r="L21" s="254">
        <v>10</v>
      </c>
      <c r="M21" s="254">
        <v>19</v>
      </c>
      <c r="N21" s="254">
        <v>0</v>
      </c>
      <c r="O21" s="254">
        <v>62</v>
      </c>
      <c r="P21" s="254">
        <v>15</v>
      </c>
      <c r="Q21" s="254">
        <v>0</v>
      </c>
      <c r="R21" s="192">
        <v>106</v>
      </c>
    </row>
    <row r="22" spans="1:18" ht="12.75">
      <c r="A22" s="1097"/>
      <c r="B22" s="1445"/>
      <c r="C22" s="227" t="s">
        <v>676</v>
      </c>
      <c r="D22" s="456">
        <v>0</v>
      </c>
      <c r="E22" s="254">
        <v>0</v>
      </c>
      <c r="F22" s="254">
        <v>2</v>
      </c>
      <c r="G22" s="254">
        <v>2</v>
      </c>
      <c r="H22" s="254">
        <v>4</v>
      </c>
      <c r="I22" s="254">
        <v>3</v>
      </c>
      <c r="J22" s="254">
        <v>5</v>
      </c>
      <c r="K22" s="254">
        <v>6</v>
      </c>
      <c r="L22" s="254">
        <v>5</v>
      </c>
      <c r="M22" s="254">
        <v>7</v>
      </c>
      <c r="N22" s="254">
        <v>0</v>
      </c>
      <c r="O22" s="254">
        <v>26</v>
      </c>
      <c r="P22" s="254">
        <v>4</v>
      </c>
      <c r="Q22" s="254">
        <v>0</v>
      </c>
      <c r="R22" s="192">
        <v>34</v>
      </c>
    </row>
    <row r="23" spans="1:18" ht="12.75">
      <c r="A23" s="1097"/>
      <c r="B23" s="1445"/>
      <c r="C23" s="227" t="s">
        <v>264</v>
      </c>
      <c r="D23" s="741">
        <v>17</v>
      </c>
      <c r="E23" s="430">
        <v>20</v>
      </c>
      <c r="F23" s="430">
        <v>48</v>
      </c>
      <c r="G23" s="430">
        <v>18</v>
      </c>
      <c r="H23" s="430">
        <v>103</v>
      </c>
      <c r="I23" s="430">
        <v>17</v>
      </c>
      <c r="J23" s="430">
        <v>59</v>
      </c>
      <c r="K23" s="430">
        <v>31</v>
      </c>
      <c r="L23" s="430">
        <v>23</v>
      </c>
      <c r="M23" s="430">
        <v>54</v>
      </c>
      <c r="N23" s="430">
        <v>0</v>
      </c>
      <c r="O23" s="430">
        <v>184</v>
      </c>
      <c r="P23" s="430">
        <v>32</v>
      </c>
      <c r="Q23" s="430">
        <v>0</v>
      </c>
      <c r="R23" s="431">
        <v>319</v>
      </c>
    </row>
    <row r="24" spans="1:18" ht="13.5" thickBot="1">
      <c r="A24" s="1098"/>
      <c r="B24" s="1447" t="s">
        <v>229</v>
      </c>
      <c r="C24" s="1448"/>
      <c r="D24" s="742">
        <f>SUM(D23,D19)</f>
        <v>78</v>
      </c>
      <c r="E24" s="742">
        <f aca="true" t="shared" si="5" ref="E24:R24">SUM(E23,E19)</f>
        <v>95</v>
      </c>
      <c r="F24" s="742">
        <f t="shared" si="5"/>
        <v>141</v>
      </c>
      <c r="G24" s="742">
        <f t="shared" si="5"/>
        <v>196</v>
      </c>
      <c r="H24" s="742">
        <f t="shared" si="5"/>
        <v>510</v>
      </c>
      <c r="I24" s="742">
        <f t="shared" si="5"/>
        <v>39</v>
      </c>
      <c r="J24" s="742">
        <f t="shared" si="5"/>
        <v>107</v>
      </c>
      <c r="K24" s="742">
        <f t="shared" si="5"/>
        <v>47</v>
      </c>
      <c r="L24" s="742">
        <f t="shared" si="5"/>
        <v>42</v>
      </c>
      <c r="M24" s="742">
        <f t="shared" si="5"/>
        <v>300</v>
      </c>
      <c r="N24" s="742">
        <f t="shared" si="5"/>
        <v>16</v>
      </c>
      <c r="O24" s="742">
        <f t="shared" si="5"/>
        <v>551</v>
      </c>
      <c r="P24" s="742">
        <f t="shared" si="5"/>
        <v>63</v>
      </c>
      <c r="Q24" s="742">
        <f t="shared" si="5"/>
        <v>8</v>
      </c>
      <c r="R24" s="743">
        <f t="shared" si="5"/>
        <v>1132</v>
      </c>
    </row>
    <row r="25" spans="1:10" ht="13.5" thickTop="1">
      <c r="A25" s="1001" t="s">
        <v>644</v>
      </c>
      <c r="B25" s="1001"/>
      <c r="C25" s="1001"/>
      <c r="D25" s="1001"/>
      <c r="E25" s="1001"/>
      <c r="F25" s="1001"/>
      <c r="G25" s="1001"/>
      <c r="H25" s="1001"/>
      <c r="I25" s="1001"/>
      <c r="J25" s="1001"/>
    </row>
  </sheetData>
  <sheetProtection/>
  <mergeCells count="15">
    <mergeCell ref="A1:R2"/>
    <mergeCell ref="B24:C24"/>
    <mergeCell ref="A6:A14"/>
    <mergeCell ref="A3:A5"/>
    <mergeCell ref="B4:B5"/>
    <mergeCell ref="B14:C14"/>
    <mergeCell ref="A15:A24"/>
    <mergeCell ref="D15:R15"/>
    <mergeCell ref="B16:B19"/>
    <mergeCell ref="B20:B23"/>
    <mergeCell ref="A25:J25"/>
    <mergeCell ref="D3:R3"/>
    <mergeCell ref="D5:R5"/>
    <mergeCell ref="B6:B9"/>
    <mergeCell ref="B10:B13"/>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G67"/>
  <sheetViews>
    <sheetView zoomScalePageLayoutView="0" workbookViewId="0" topLeftCell="A1">
      <selection activeCell="A3" sqref="A3"/>
    </sheetView>
  </sheetViews>
  <sheetFormatPr defaultColWidth="11.421875" defaultRowHeight="15"/>
  <cols>
    <col min="1" max="1" width="5.140625" style="16" customWidth="1"/>
    <col min="2" max="2" width="9.8515625" style="16" customWidth="1"/>
    <col min="3" max="3" width="8.57421875" style="16" customWidth="1"/>
    <col min="4" max="4" width="3.00390625" style="16" customWidth="1"/>
    <col min="5" max="5" width="2.8515625" style="16" customWidth="1"/>
    <col min="6" max="6" width="3.28125" style="16" customWidth="1"/>
    <col min="7" max="7" width="3.140625" style="16" customWidth="1"/>
    <col min="8" max="8" width="2.8515625" style="16" customWidth="1"/>
    <col min="9" max="9" width="3.28125" style="16" customWidth="1"/>
    <col min="10" max="33" width="3.57421875" style="16" customWidth="1"/>
    <col min="34" max="16384" width="11.421875" style="16" customWidth="1"/>
  </cols>
  <sheetData>
    <row r="1" spans="1:33" ht="15" customHeight="1">
      <c r="A1" s="1452" t="s">
        <v>696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row>
    <row r="2" spans="1:33" s="240" customFormat="1" ht="15" customHeight="1" thickBo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1:33" s="240" customFormat="1" ht="15" customHeight="1" thickTop="1">
      <c r="A3" s="856"/>
      <c r="B3" s="858"/>
      <c r="C3" s="859"/>
      <c r="D3" s="1453" t="s">
        <v>170</v>
      </c>
      <c r="E3" s="1453"/>
      <c r="F3" s="1454"/>
      <c r="G3" s="1457" t="s">
        <v>169</v>
      </c>
      <c r="H3" s="1453"/>
      <c r="I3" s="1454"/>
      <c r="J3" s="1457" t="s">
        <v>168</v>
      </c>
      <c r="K3" s="1453"/>
      <c r="L3" s="1454"/>
      <c r="M3" s="1457" t="s">
        <v>167</v>
      </c>
      <c r="N3" s="1453"/>
      <c r="O3" s="1454"/>
      <c r="P3" s="1457" t="s">
        <v>682</v>
      </c>
      <c r="Q3" s="1453"/>
      <c r="R3" s="1454"/>
      <c r="S3" s="1457" t="s">
        <v>683</v>
      </c>
      <c r="T3" s="1453"/>
      <c r="U3" s="1454"/>
      <c r="V3" s="1457" t="s">
        <v>684</v>
      </c>
      <c r="W3" s="1453"/>
      <c r="X3" s="1454"/>
      <c r="Y3" s="1453" t="s">
        <v>685</v>
      </c>
      <c r="Z3" s="1453"/>
      <c r="AA3" s="1453"/>
      <c r="AB3" s="1457" t="s">
        <v>686</v>
      </c>
      <c r="AC3" s="1453"/>
      <c r="AD3" s="1453"/>
      <c r="AE3" s="1457" t="s">
        <v>687</v>
      </c>
      <c r="AF3" s="1453"/>
      <c r="AG3" s="1459"/>
    </row>
    <row r="4" spans="1:33" s="240" customFormat="1" ht="49.5" customHeight="1">
      <c r="A4" s="855"/>
      <c r="B4" s="857"/>
      <c r="C4" s="860"/>
      <c r="D4" s="1455"/>
      <c r="E4" s="1455"/>
      <c r="F4" s="1456"/>
      <c r="G4" s="1458"/>
      <c r="H4" s="1455"/>
      <c r="I4" s="1456"/>
      <c r="J4" s="1458"/>
      <c r="K4" s="1455"/>
      <c r="L4" s="1456"/>
      <c r="M4" s="1458"/>
      <c r="N4" s="1455"/>
      <c r="O4" s="1456"/>
      <c r="P4" s="1458"/>
      <c r="Q4" s="1455"/>
      <c r="R4" s="1456"/>
      <c r="S4" s="1458"/>
      <c r="T4" s="1455"/>
      <c r="U4" s="1456"/>
      <c r="V4" s="1458"/>
      <c r="W4" s="1455"/>
      <c r="X4" s="1456"/>
      <c r="Y4" s="1455"/>
      <c r="Z4" s="1455"/>
      <c r="AA4" s="1455"/>
      <c r="AB4" s="1458"/>
      <c r="AC4" s="1455"/>
      <c r="AD4" s="1455"/>
      <c r="AE4" s="1458"/>
      <c r="AF4" s="1455"/>
      <c r="AG4" s="1460"/>
    </row>
    <row r="5" spans="1:33" s="240" customFormat="1" ht="15" customHeight="1">
      <c r="A5" s="855" t="s">
        <v>245</v>
      </c>
      <c r="B5" s="1461" t="s">
        <v>690</v>
      </c>
      <c r="C5" s="1462"/>
      <c r="D5" s="749" t="s">
        <v>302</v>
      </c>
      <c r="E5" s="750" t="s">
        <v>303</v>
      </c>
      <c r="F5" s="750" t="s">
        <v>688</v>
      </c>
      <c r="G5" s="750" t="s">
        <v>302</v>
      </c>
      <c r="H5" s="750" t="s">
        <v>303</v>
      </c>
      <c r="I5" s="750" t="s">
        <v>688</v>
      </c>
      <c r="J5" s="751" t="s">
        <v>302</v>
      </c>
      <c r="K5" s="752" t="s">
        <v>303</v>
      </c>
      <c r="L5" s="752" t="s">
        <v>688</v>
      </c>
      <c r="M5" s="750" t="s">
        <v>302</v>
      </c>
      <c r="N5" s="751" t="s">
        <v>303</v>
      </c>
      <c r="O5" s="752" t="s">
        <v>688</v>
      </c>
      <c r="P5" s="752" t="s">
        <v>302</v>
      </c>
      <c r="Q5" s="750" t="s">
        <v>303</v>
      </c>
      <c r="R5" s="751" t="s">
        <v>688</v>
      </c>
      <c r="S5" s="752" t="s">
        <v>302</v>
      </c>
      <c r="T5" s="750" t="s">
        <v>303</v>
      </c>
      <c r="U5" s="751" t="s">
        <v>688</v>
      </c>
      <c r="V5" s="752" t="s">
        <v>302</v>
      </c>
      <c r="W5" s="752" t="s">
        <v>303</v>
      </c>
      <c r="X5" s="752" t="s">
        <v>688</v>
      </c>
      <c r="Y5" s="752" t="s">
        <v>302</v>
      </c>
      <c r="Z5" s="752" t="s">
        <v>303</v>
      </c>
      <c r="AA5" s="752" t="s">
        <v>688</v>
      </c>
      <c r="AB5" s="752" t="s">
        <v>302</v>
      </c>
      <c r="AC5" s="752" t="s">
        <v>303</v>
      </c>
      <c r="AD5" s="752" t="s">
        <v>688</v>
      </c>
      <c r="AE5" s="750" t="s">
        <v>302</v>
      </c>
      <c r="AF5" s="751" t="s">
        <v>303</v>
      </c>
      <c r="AG5" s="753" t="s">
        <v>688</v>
      </c>
    </row>
    <row r="6" spans="1:33" s="240" customFormat="1" ht="15" customHeight="1">
      <c r="A6" s="855"/>
      <c r="B6" s="857"/>
      <c r="C6" s="860"/>
      <c r="D6" s="759" t="s">
        <v>210</v>
      </c>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1"/>
    </row>
    <row r="7" spans="1:33" s="241" customFormat="1" ht="15" customHeight="1">
      <c r="A7" s="1463">
        <v>2005</v>
      </c>
      <c r="B7" s="1464" t="s">
        <v>691</v>
      </c>
      <c r="C7" s="1465"/>
      <c r="D7" s="754">
        <v>10</v>
      </c>
      <c r="E7" s="755">
        <v>9</v>
      </c>
      <c r="F7" s="755">
        <v>19</v>
      </c>
      <c r="G7" s="755">
        <v>11</v>
      </c>
      <c r="H7" s="755">
        <v>4</v>
      </c>
      <c r="I7" s="755">
        <v>15</v>
      </c>
      <c r="J7" s="755">
        <v>10</v>
      </c>
      <c r="K7" s="755">
        <v>13</v>
      </c>
      <c r="L7" s="755">
        <v>23</v>
      </c>
      <c r="M7" s="755">
        <v>12</v>
      </c>
      <c r="N7" s="755">
        <v>1</v>
      </c>
      <c r="O7" s="755">
        <v>13</v>
      </c>
      <c r="P7" s="755">
        <v>16</v>
      </c>
      <c r="Q7" s="755">
        <v>16</v>
      </c>
      <c r="R7" s="755">
        <v>32</v>
      </c>
      <c r="S7" s="755">
        <v>4</v>
      </c>
      <c r="T7" s="755">
        <v>1</v>
      </c>
      <c r="U7" s="755">
        <v>5</v>
      </c>
      <c r="V7" s="755">
        <v>0</v>
      </c>
      <c r="W7" s="755">
        <v>0</v>
      </c>
      <c r="X7" s="755">
        <v>0</v>
      </c>
      <c r="Y7" s="755">
        <v>0</v>
      </c>
      <c r="Z7" s="755">
        <v>0</v>
      </c>
      <c r="AA7" s="755">
        <v>0</v>
      </c>
      <c r="AB7" s="755">
        <v>4</v>
      </c>
      <c r="AC7" s="755">
        <v>2</v>
      </c>
      <c r="AD7" s="755">
        <v>6</v>
      </c>
      <c r="AE7" s="755">
        <v>0</v>
      </c>
      <c r="AF7" s="755">
        <v>0</v>
      </c>
      <c r="AG7" s="756">
        <v>0</v>
      </c>
    </row>
    <row r="8" spans="1:33" s="241" customFormat="1" ht="48.75" customHeight="1">
      <c r="A8" s="1463"/>
      <c r="B8" s="1466" t="s">
        <v>692</v>
      </c>
      <c r="C8" s="1467"/>
      <c r="D8" s="754">
        <v>17</v>
      </c>
      <c r="E8" s="755">
        <v>8</v>
      </c>
      <c r="F8" s="755">
        <v>25</v>
      </c>
      <c r="G8" s="755">
        <v>7</v>
      </c>
      <c r="H8" s="755">
        <v>3</v>
      </c>
      <c r="I8" s="755">
        <v>10</v>
      </c>
      <c r="J8" s="755">
        <v>3</v>
      </c>
      <c r="K8" s="755">
        <v>0</v>
      </c>
      <c r="L8" s="755">
        <v>3</v>
      </c>
      <c r="M8" s="755">
        <v>0</v>
      </c>
      <c r="N8" s="755">
        <v>0</v>
      </c>
      <c r="O8" s="755">
        <v>0</v>
      </c>
      <c r="P8" s="755">
        <v>1</v>
      </c>
      <c r="Q8" s="755">
        <v>1</v>
      </c>
      <c r="R8" s="755">
        <v>2</v>
      </c>
      <c r="S8" s="755">
        <v>0</v>
      </c>
      <c r="T8" s="755">
        <v>0</v>
      </c>
      <c r="U8" s="755">
        <v>0</v>
      </c>
      <c r="V8" s="755">
        <v>0</v>
      </c>
      <c r="W8" s="755">
        <v>0</v>
      </c>
      <c r="X8" s="755">
        <v>0</v>
      </c>
      <c r="Y8" s="755">
        <v>0</v>
      </c>
      <c r="Z8" s="755">
        <v>0</v>
      </c>
      <c r="AA8" s="755">
        <v>0</v>
      </c>
      <c r="AB8" s="755">
        <v>0</v>
      </c>
      <c r="AC8" s="755">
        <v>0</v>
      </c>
      <c r="AD8" s="755">
        <v>0</v>
      </c>
      <c r="AE8" s="755">
        <v>0</v>
      </c>
      <c r="AF8" s="755">
        <v>0</v>
      </c>
      <c r="AG8" s="756">
        <v>0</v>
      </c>
    </row>
    <row r="9" spans="1:33" s="241" customFormat="1" ht="29.25" customHeight="1">
      <c r="A9" s="1463"/>
      <c r="B9" s="1468" t="s">
        <v>693</v>
      </c>
      <c r="C9" s="1469"/>
      <c r="D9" s="754">
        <v>15</v>
      </c>
      <c r="E9" s="755">
        <v>6</v>
      </c>
      <c r="F9" s="755">
        <v>21</v>
      </c>
      <c r="G9" s="755">
        <v>3</v>
      </c>
      <c r="H9" s="755">
        <v>1</v>
      </c>
      <c r="I9" s="755">
        <v>4</v>
      </c>
      <c r="J9" s="755">
        <v>0</v>
      </c>
      <c r="K9" s="755">
        <v>0</v>
      </c>
      <c r="L9" s="755">
        <v>0</v>
      </c>
      <c r="M9" s="755">
        <v>1</v>
      </c>
      <c r="N9" s="755">
        <v>0</v>
      </c>
      <c r="O9" s="755">
        <v>1</v>
      </c>
      <c r="P9" s="755">
        <v>3</v>
      </c>
      <c r="Q9" s="755">
        <v>3</v>
      </c>
      <c r="R9" s="755">
        <v>6</v>
      </c>
      <c r="S9" s="755">
        <v>1</v>
      </c>
      <c r="T9" s="755">
        <v>2</v>
      </c>
      <c r="U9" s="755">
        <v>3</v>
      </c>
      <c r="V9" s="755">
        <v>0</v>
      </c>
      <c r="W9" s="755">
        <v>0</v>
      </c>
      <c r="X9" s="755">
        <v>0</v>
      </c>
      <c r="Y9" s="755">
        <v>0</v>
      </c>
      <c r="Z9" s="755">
        <v>0</v>
      </c>
      <c r="AA9" s="755">
        <v>0</v>
      </c>
      <c r="AB9" s="755">
        <v>1</v>
      </c>
      <c r="AC9" s="755">
        <v>0</v>
      </c>
      <c r="AD9" s="755">
        <v>1</v>
      </c>
      <c r="AE9" s="755">
        <v>0</v>
      </c>
      <c r="AF9" s="755">
        <v>2</v>
      </c>
      <c r="AG9" s="756">
        <v>2</v>
      </c>
    </row>
    <row r="10" spans="1:33" s="241" customFormat="1" ht="50.25" customHeight="1">
      <c r="A10" s="1463"/>
      <c r="B10" s="1466" t="s">
        <v>694</v>
      </c>
      <c r="C10" s="1467"/>
      <c r="D10" s="754">
        <v>18</v>
      </c>
      <c r="E10" s="755">
        <v>1</v>
      </c>
      <c r="F10" s="755">
        <v>19</v>
      </c>
      <c r="G10" s="755">
        <v>2</v>
      </c>
      <c r="H10" s="755">
        <v>4</v>
      </c>
      <c r="I10" s="755">
        <v>6</v>
      </c>
      <c r="J10" s="755">
        <v>10</v>
      </c>
      <c r="K10" s="755">
        <v>2</v>
      </c>
      <c r="L10" s="755">
        <v>12</v>
      </c>
      <c r="M10" s="755">
        <v>23</v>
      </c>
      <c r="N10" s="755">
        <v>7</v>
      </c>
      <c r="O10" s="755">
        <v>30</v>
      </c>
      <c r="P10" s="755">
        <v>6</v>
      </c>
      <c r="Q10" s="755">
        <v>2</v>
      </c>
      <c r="R10" s="755">
        <v>8</v>
      </c>
      <c r="S10" s="755">
        <v>7</v>
      </c>
      <c r="T10" s="755">
        <v>5</v>
      </c>
      <c r="U10" s="755">
        <v>12</v>
      </c>
      <c r="V10" s="755">
        <v>0</v>
      </c>
      <c r="W10" s="755">
        <v>0</v>
      </c>
      <c r="X10" s="755">
        <v>0</v>
      </c>
      <c r="Y10" s="755">
        <v>0</v>
      </c>
      <c r="Z10" s="755">
        <v>0</v>
      </c>
      <c r="AA10" s="755">
        <v>0</v>
      </c>
      <c r="AB10" s="755">
        <v>3</v>
      </c>
      <c r="AC10" s="755">
        <v>0</v>
      </c>
      <c r="AD10" s="755">
        <v>3</v>
      </c>
      <c r="AE10" s="755">
        <v>4</v>
      </c>
      <c r="AF10" s="755">
        <v>1</v>
      </c>
      <c r="AG10" s="756">
        <v>5</v>
      </c>
    </row>
    <row r="11" spans="1:33" s="241" customFormat="1" ht="15" customHeight="1">
      <c r="A11" s="861"/>
      <c r="B11" s="1464" t="s">
        <v>229</v>
      </c>
      <c r="C11" s="1465"/>
      <c r="D11" s="754">
        <f>SUM(D7:D10)</f>
        <v>60</v>
      </c>
      <c r="E11" s="754">
        <f aca="true" t="shared" si="0" ref="E11:AG11">SUM(E7:E10)</f>
        <v>24</v>
      </c>
      <c r="F11" s="754">
        <f t="shared" si="0"/>
        <v>84</v>
      </c>
      <c r="G11" s="754">
        <f t="shared" si="0"/>
        <v>23</v>
      </c>
      <c r="H11" s="754">
        <f t="shared" si="0"/>
        <v>12</v>
      </c>
      <c r="I11" s="754">
        <f t="shared" si="0"/>
        <v>35</v>
      </c>
      <c r="J11" s="754">
        <f t="shared" si="0"/>
        <v>23</v>
      </c>
      <c r="K11" s="754">
        <f t="shared" si="0"/>
        <v>15</v>
      </c>
      <c r="L11" s="754">
        <f t="shared" si="0"/>
        <v>38</v>
      </c>
      <c r="M11" s="754">
        <f t="shared" si="0"/>
        <v>36</v>
      </c>
      <c r="N11" s="754">
        <f t="shared" si="0"/>
        <v>8</v>
      </c>
      <c r="O11" s="754">
        <f t="shared" si="0"/>
        <v>44</v>
      </c>
      <c r="P11" s="754">
        <f t="shared" si="0"/>
        <v>26</v>
      </c>
      <c r="Q11" s="754">
        <f t="shared" si="0"/>
        <v>22</v>
      </c>
      <c r="R11" s="754">
        <f t="shared" si="0"/>
        <v>48</v>
      </c>
      <c r="S11" s="754">
        <f t="shared" si="0"/>
        <v>12</v>
      </c>
      <c r="T11" s="754">
        <f t="shared" si="0"/>
        <v>8</v>
      </c>
      <c r="U11" s="754">
        <f t="shared" si="0"/>
        <v>20</v>
      </c>
      <c r="V11" s="754">
        <f t="shared" si="0"/>
        <v>0</v>
      </c>
      <c r="W11" s="754">
        <f t="shared" si="0"/>
        <v>0</v>
      </c>
      <c r="X11" s="754">
        <f t="shared" si="0"/>
        <v>0</v>
      </c>
      <c r="Y11" s="754">
        <f t="shared" si="0"/>
        <v>0</v>
      </c>
      <c r="Z11" s="754">
        <f t="shared" si="0"/>
        <v>0</v>
      </c>
      <c r="AA11" s="754">
        <f t="shared" si="0"/>
        <v>0</v>
      </c>
      <c r="AB11" s="754">
        <f t="shared" si="0"/>
        <v>8</v>
      </c>
      <c r="AC11" s="754">
        <f t="shared" si="0"/>
        <v>2</v>
      </c>
      <c r="AD11" s="754">
        <f t="shared" si="0"/>
        <v>10</v>
      </c>
      <c r="AE11" s="754">
        <f t="shared" si="0"/>
        <v>4</v>
      </c>
      <c r="AF11" s="754">
        <f t="shared" si="0"/>
        <v>3</v>
      </c>
      <c r="AG11" s="756">
        <f t="shared" si="0"/>
        <v>7</v>
      </c>
    </row>
    <row r="12" spans="1:33" s="240" customFormat="1" ht="15" customHeight="1">
      <c r="A12" s="855"/>
      <c r="B12" s="857"/>
      <c r="C12" s="860"/>
      <c r="D12" s="759" t="s">
        <v>210</v>
      </c>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1"/>
    </row>
    <row r="13" spans="1:33" s="241" customFormat="1" ht="15" customHeight="1">
      <c r="A13" s="1463">
        <v>2006</v>
      </c>
      <c r="B13" s="1464" t="s">
        <v>691</v>
      </c>
      <c r="C13" s="1465"/>
      <c r="D13" s="754">
        <v>13</v>
      </c>
      <c r="E13" s="755">
        <v>11</v>
      </c>
      <c r="F13" s="755">
        <v>24</v>
      </c>
      <c r="G13" s="755">
        <v>7</v>
      </c>
      <c r="H13" s="755">
        <v>3</v>
      </c>
      <c r="I13" s="755">
        <v>10</v>
      </c>
      <c r="J13" s="755">
        <v>9</v>
      </c>
      <c r="K13" s="755">
        <v>10</v>
      </c>
      <c r="L13" s="755">
        <v>19</v>
      </c>
      <c r="M13" s="755">
        <v>3</v>
      </c>
      <c r="N13" s="755">
        <v>4</v>
      </c>
      <c r="O13" s="755">
        <v>7</v>
      </c>
      <c r="P13" s="755">
        <v>14</v>
      </c>
      <c r="Q13" s="755">
        <v>9</v>
      </c>
      <c r="R13" s="755">
        <v>23</v>
      </c>
      <c r="S13" s="755">
        <v>4</v>
      </c>
      <c r="T13" s="755">
        <v>7</v>
      </c>
      <c r="U13" s="755">
        <v>11</v>
      </c>
      <c r="V13" s="755">
        <v>0</v>
      </c>
      <c r="W13" s="755">
        <v>0</v>
      </c>
      <c r="X13" s="755">
        <v>0</v>
      </c>
      <c r="Y13" s="755">
        <v>0</v>
      </c>
      <c r="Z13" s="755">
        <v>0</v>
      </c>
      <c r="AA13" s="755">
        <v>0</v>
      </c>
      <c r="AB13" s="755">
        <v>0</v>
      </c>
      <c r="AC13" s="755">
        <v>0</v>
      </c>
      <c r="AD13" s="755">
        <v>0</v>
      </c>
      <c r="AE13" s="755">
        <v>0</v>
      </c>
      <c r="AF13" s="755">
        <v>0</v>
      </c>
      <c r="AG13" s="756">
        <v>0</v>
      </c>
    </row>
    <row r="14" spans="1:33" s="241" customFormat="1" ht="48" customHeight="1">
      <c r="A14" s="1463"/>
      <c r="B14" s="1466" t="s">
        <v>692</v>
      </c>
      <c r="C14" s="1467"/>
      <c r="D14" s="754">
        <v>21</v>
      </c>
      <c r="E14" s="755">
        <v>5</v>
      </c>
      <c r="F14" s="755">
        <v>26</v>
      </c>
      <c r="G14" s="755">
        <v>12</v>
      </c>
      <c r="H14" s="755">
        <v>2</v>
      </c>
      <c r="I14" s="755">
        <v>14</v>
      </c>
      <c r="J14" s="755">
        <v>1</v>
      </c>
      <c r="K14" s="755">
        <v>1</v>
      </c>
      <c r="L14" s="755">
        <v>2</v>
      </c>
      <c r="M14" s="755">
        <v>0</v>
      </c>
      <c r="N14" s="755">
        <v>0</v>
      </c>
      <c r="O14" s="755">
        <v>0</v>
      </c>
      <c r="P14" s="755">
        <v>1</v>
      </c>
      <c r="Q14" s="755">
        <v>1</v>
      </c>
      <c r="R14" s="755">
        <v>2</v>
      </c>
      <c r="S14" s="755">
        <v>0</v>
      </c>
      <c r="T14" s="755">
        <v>0</v>
      </c>
      <c r="U14" s="755">
        <v>0</v>
      </c>
      <c r="V14" s="755">
        <v>0</v>
      </c>
      <c r="W14" s="755">
        <v>0</v>
      </c>
      <c r="X14" s="755">
        <v>0</v>
      </c>
      <c r="Y14" s="755">
        <v>0</v>
      </c>
      <c r="Z14" s="755">
        <v>0</v>
      </c>
      <c r="AA14" s="755">
        <v>0</v>
      </c>
      <c r="AB14" s="755">
        <v>0</v>
      </c>
      <c r="AC14" s="755">
        <v>0</v>
      </c>
      <c r="AD14" s="755">
        <v>0</v>
      </c>
      <c r="AE14" s="755">
        <v>0</v>
      </c>
      <c r="AF14" s="755">
        <v>0</v>
      </c>
      <c r="AG14" s="756">
        <v>0</v>
      </c>
    </row>
    <row r="15" spans="1:33" s="241" customFormat="1" ht="29.25" customHeight="1">
      <c r="A15" s="1463"/>
      <c r="B15" s="1468" t="s">
        <v>693</v>
      </c>
      <c r="C15" s="1469"/>
      <c r="D15" s="754">
        <v>9</v>
      </c>
      <c r="E15" s="755">
        <v>9</v>
      </c>
      <c r="F15" s="755">
        <v>18</v>
      </c>
      <c r="G15" s="755">
        <v>0</v>
      </c>
      <c r="H15" s="755">
        <v>1</v>
      </c>
      <c r="I15" s="755">
        <v>1</v>
      </c>
      <c r="J15" s="755">
        <v>0</v>
      </c>
      <c r="K15" s="755">
        <v>0</v>
      </c>
      <c r="L15" s="755">
        <v>0</v>
      </c>
      <c r="M15" s="755">
        <v>0</v>
      </c>
      <c r="N15" s="755">
        <v>0</v>
      </c>
      <c r="O15" s="755">
        <v>0</v>
      </c>
      <c r="P15" s="755">
        <v>1</v>
      </c>
      <c r="Q15" s="755">
        <v>1</v>
      </c>
      <c r="R15" s="755">
        <v>2</v>
      </c>
      <c r="S15" s="755">
        <v>1</v>
      </c>
      <c r="T15" s="755">
        <v>1</v>
      </c>
      <c r="U15" s="755">
        <v>2</v>
      </c>
      <c r="V15" s="755">
        <v>0</v>
      </c>
      <c r="W15" s="755">
        <v>0</v>
      </c>
      <c r="X15" s="755">
        <v>0</v>
      </c>
      <c r="Y15" s="755">
        <v>0</v>
      </c>
      <c r="Z15" s="755">
        <v>0</v>
      </c>
      <c r="AA15" s="755">
        <v>0</v>
      </c>
      <c r="AB15" s="755">
        <v>0</v>
      </c>
      <c r="AC15" s="755">
        <v>0</v>
      </c>
      <c r="AD15" s="755">
        <v>0</v>
      </c>
      <c r="AE15" s="755">
        <v>0</v>
      </c>
      <c r="AF15" s="755">
        <v>0</v>
      </c>
      <c r="AG15" s="756">
        <v>0</v>
      </c>
    </row>
    <row r="16" spans="1:33" s="241" customFormat="1" ht="48" customHeight="1">
      <c r="A16" s="1463"/>
      <c r="B16" s="1466" t="s">
        <v>694</v>
      </c>
      <c r="C16" s="1467"/>
      <c r="D16" s="754">
        <v>17</v>
      </c>
      <c r="E16" s="755">
        <v>4</v>
      </c>
      <c r="F16" s="755">
        <v>21</v>
      </c>
      <c r="G16" s="755">
        <v>2</v>
      </c>
      <c r="H16" s="755">
        <v>0</v>
      </c>
      <c r="I16" s="755">
        <v>2</v>
      </c>
      <c r="J16" s="755">
        <v>7</v>
      </c>
      <c r="K16" s="755">
        <v>3</v>
      </c>
      <c r="L16" s="755">
        <v>10</v>
      </c>
      <c r="M16" s="755">
        <v>15</v>
      </c>
      <c r="N16" s="755">
        <v>4</v>
      </c>
      <c r="O16" s="755">
        <v>19</v>
      </c>
      <c r="P16" s="755">
        <v>8</v>
      </c>
      <c r="Q16" s="755">
        <v>1</v>
      </c>
      <c r="R16" s="755">
        <v>9</v>
      </c>
      <c r="S16" s="755">
        <v>13</v>
      </c>
      <c r="T16" s="755">
        <v>1</v>
      </c>
      <c r="U16" s="755">
        <v>14</v>
      </c>
      <c r="V16" s="755">
        <v>0</v>
      </c>
      <c r="W16" s="755">
        <v>0</v>
      </c>
      <c r="X16" s="755">
        <v>0</v>
      </c>
      <c r="Y16" s="755">
        <v>0</v>
      </c>
      <c r="Z16" s="755">
        <v>0</v>
      </c>
      <c r="AA16" s="755">
        <v>0</v>
      </c>
      <c r="AB16" s="755">
        <v>3</v>
      </c>
      <c r="AC16" s="755">
        <v>0</v>
      </c>
      <c r="AD16" s="755">
        <v>3</v>
      </c>
      <c r="AE16" s="755">
        <v>0</v>
      </c>
      <c r="AF16" s="755">
        <v>0</v>
      </c>
      <c r="AG16" s="756">
        <v>0</v>
      </c>
    </row>
    <row r="17" spans="1:33" s="241" customFormat="1" ht="15" customHeight="1">
      <c r="A17" s="861"/>
      <c r="B17" s="1464" t="s">
        <v>229</v>
      </c>
      <c r="C17" s="1465"/>
      <c r="D17" s="754">
        <f>SUM(D13:D16)</f>
        <v>60</v>
      </c>
      <c r="E17" s="754">
        <f aca="true" t="shared" si="1" ref="E17:AG17">SUM(E13:E16)</f>
        <v>29</v>
      </c>
      <c r="F17" s="754">
        <f t="shared" si="1"/>
        <v>89</v>
      </c>
      <c r="G17" s="754">
        <f t="shared" si="1"/>
        <v>21</v>
      </c>
      <c r="H17" s="754">
        <f t="shared" si="1"/>
        <v>6</v>
      </c>
      <c r="I17" s="754">
        <f t="shared" si="1"/>
        <v>27</v>
      </c>
      <c r="J17" s="754">
        <f t="shared" si="1"/>
        <v>17</v>
      </c>
      <c r="K17" s="754">
        <f t="shared" si="1"/>
        <v>14</v>
      </c>
      <c r="L17" s="754">
        <f t="shared" si="1"/>
        <v>31</v>
      </c>
      <c r="M17" s="754">
        <f t="shared" si="1"/>
        <v>18</v>
      </c>
      <c r="N17" s="754">
        <f t="shared" si="1"/>
        <v>8</v>
      </c>
      <c r="O17" s="754">
        <f t="shared" si="1"/>
        <v>26</v>
      </c>
      <c r="P17" s="754">
        <f t="shared" si="1"/>
        <v>24</v>
      </c>
      <c r="Q17" s="754">
        <f t="shared" si="1"/>
        <v>12</v>
      </c>
      <c r="R17" s="754">
        <f t="shared" si="1"/>
        <v>36</v>
      </c>
      <c r="S17" s="754">
        <f t="shared" si="1"/>
        <v>18</v>
      </c>
      <c r="T17" s="754">
        <f t="shared" si="1"/>
        <v>9</v>
      </c>
      <c r="U17" s="754">
        <f t="shared" si="1"/>
        <v>27</v>
      </c>
      <c r="V17" s="754">
        <f t="shared" si="1"/>
        <v>0</v>
      </c>
      <c r="W17" s="754">
        <f t="shared" si="1"/>
        <v>0</v>
      </c>
      <c r="X17" s="754">
        <f t="shared" si="1"/>
        <v>0</v>
      </c>
      <c r="Y17" s="754">
        <f t="shared" si="1"/>
        <v>0</v>
      </c>
      <c r="Z17" s="754">
        <f t="shared" si="1"/>
        <v>0</v>
      </c>
      <c r="AA17" s="754">
        <f t="shared" si="1"/>
        <v>0</v>
      </c>
      <c r="AB17" s="754">
        <f t="shared" si="1"/>
        <v>3</v>
      </c>
      <c r="AC17" s="754">
        <f t="shared" si="1"/>
        <v>0</v>
      </c>
      <c r="AD17" s="754">
        <f t="shared" si="1"/>
        <v>3</v>
      </c>
      <c r="AE17" s="754">
        <f t="shared" si="1"/>
        <v>0</v>
      </c>
      <c r="AF17" s="754">
        <f t="shared" si="1"/>
        <v>0</v>
      </c>
      <c r="AG17" s="756">
        <f t="shared" si="1"/>
        <v>0</v>
      </c>
    </row>
    <row r="18" spans="1:33" s="240" customFormat="1" ht="15" customHeight="1">
      <c r="A18" s="855"/>
      <c r="B18" s="857"/>
      <c r="C18" s="860"/>
      <c r="D18" s="759" t="s">
        <v>210</v>
      </c>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1"/>
    </row>
    <row r="19" spans="1:33" s="241" customFormat="1" ht="15" customHeight="1">
      <c r="A19" s="1463">
        <v>2007</v>
      </c>
      <c r="B19" s="1464" t="s">
        <v>691</v>
      </c>
      <c r="C19" s="1465"/>
      <c r="D19" s="754">
        <v>21</v>
      </c>
      <c r="E19" s="755">
        <v>9</v>
      </c>
      <c r="F19" s="755">
        <v>30</v>
      </c>
      <c r="G19" s="755">
        <v>3</v>
      </c>
      <c r="H19" s="755">
        <v>1</v>
      </c>
      <c r="I19" s="755">
        <v>4</v>
      </c>
      <c r="J19" s="755">
        <v>10</v>
      </c>
      <c r="K19" s="755">
        <v>7</v>
      </c>
      <c r="L19" s="755">
        <v>17</v>
      </c>
      <c r="M19" s="755">
        <v>5</v>
      </c>
      <c r="N19" s="755">
        <v>10</v>
      </c>
      <c r="O19" s="755">
        <v>15</v>
      </c>
      <c r="P19" s="755">
        <v>4</v>
      </c>
      <c r="Q19" s="755">
        <v>3</v>
      </c>
      <c r="R19" s="755">
        <v>7</v>
      </c>
      <c r="S19" s="755">
        <v>3</v>
      </c>
      <c r="T19" s="755">
        <v>3</v>
      </c>
      <c r="U19" s="755">
        <v>6</v>
      </c>
      <c r="V19" s="755">
        <v>0</v>
      </c>
      <c r="W19" s="755">
        <v>0</v>
      </c>
      <c r="X19" s="755">
        <v>0</v>
      </c>
      <c r="Y19" s="755">
        <v>0</v>
      </c>
      <c r="Z19" s="755">
        <v>0</v>
      </c>
      <c r="AA19" s="755">
        <v>0</v>
      </c>
      <c r="AB19" s="755">
        <v>0</v>
      </c>
      <c r="AC19" s="755">
        <v>0</v>
      </c>
      <c r="AD19" s="755">
        <v>0</v>
      </c>
      <c r="AE19" s="755">
        <v>0</v>
      </c>
      <c r="AF19" s="755">
        <v>0</v>
      </c>
      <c r="AG19" s="756">
        <v>0</v>
      </c>
    </row>
    <row r="20" spans="1:33" s="241" customFormat="1" ht="48.75" customHeight="1">
      <c r="A20" s="1463"/>
      <c r="B20" s="1466" t="s">
        <v>692</v>
      </c>
      <c r="C20" s="1467"/>
      <c r="D20" s="754">
        <v>29</v>
      </c>
      <c r="E20" s="755">
        <v>13</v>
      </c>
      <c r="F20" s="755">
        <v>42</v>
      </c>
      <c r="G20" s="755">
        <v>3</v>
      </c>
      <c r="H20" s="755">
        <v>3</v>
      </c>
      <c r="I20" s="755">
        <v>6</v>
      </c>
      <c r="J20" s="755">
        <v>1</v>
      </c>
      <c r="K20" s="755">
        <v>1</v>
      </c>
      <c r="L20" s="755">
        <v>2</v>
      </c>
      <c r="M20" s="755">
        <v>0</v>
      </c>
      <c r="N20" s="755">
        <v>0</v>
      </c>
      <c r="O20" s="755">
        <v>0</v>
      </c>
      <c r="P20" s="755">
        <v>0</v>
      </c>
      <c r="Q20" s="755">
        <v>0</v>
      </c>
      <c r="R20" s="755">
        <v>0</v>
      </c>
      <c r="S20" s="755">
        <v>1</v>
      </c>
      <c r="T20" s="755">
        <v>0</v>
      </c>
      <c r="U20" s="755">
        <v>1</v>
      </c>
      <c r="V20" s="755">
        <v>0</v>
      </c>
      <c r="W20" s="755">
        <v>0</v>
      </c>
      <c r="X20" s="755">
        <v>0</v>
      </c>
      <c r="Y20" s="755">
        <v>0</v>
      </c>
      <c r="Z20" s="755">
        <v>0</v>
      </c>
      <c r="AA20" s="755">
        <v>0</v>
      </c>
      <c r="AB20" s="755">
        <v>0</v>
      </c>
      <c r="AC20" s="755">
        <v>0</v>
      </c>
      <c r="AD20" s="755">
        <v>0</v>
      </c>
      <c r="AE20" s="755">
        <v>0</v>
      </c>
      <c r="AF20" s="755">
        <v>0</v>
      </c>
      <c r="AG20" s="756">
        <v>0</v>
      </c>
    </row>
    <row r="21" spans="1:33" s="241" customFormat="1" ht="29.25" customHeight="1">
      <c r="A21" s="1463"/>
      <c r="B21" s="1468" t="s">
        <v>693</v>
      </c>
      <c r="C21" s="1469"/>
      <c r="D21" s="754">
        <v>10</v>
      </c>
      <c r="E21" s="755">
        <v>5</v>
      </c>
      <c r="F21" s="755">
        <v>15</v>
      </c>
      <c r="G21" s="755">
        <v>3</v>
      </c>
      <c r="H21" s="755">
        <v>0</v>
      </c>
      <c r="I21" s="755">
        <v>3</v>
      </c>
      <c r="J21" s="755">
        <v>1</v>
      </c>
      <c r="K21" s="755">
        <v>0</v>
      </c>
      <c r="L21" s="755">
        <v>1</v>
      </c>
      <c r="M21" s="755">
        <v>0</v>
      </c>
      <c r="N21" s="755">
        <v>0</v>
      </c>
      <c r="O21" s="755">
        <v>0</v>
      </c>
      <c r="P21" s="755">
        <v>5</v>
      </c>
      <c r="Q21" s="755">
        <v>1</v>
      </c>
      <c r="R21" s="755">
        <v>6</v>
      </c>
      <c r="S21" s="755">
        <v>2</v>
      </c>
      <c r="T21" s="755">
        <v>2</v>
      </c>
      <c r="U21" s="755">
        <v>4</v>
      </c>
      <c r="V21" s="755">
        <v>0</v>
      </c>
      <c r="W21" s="755">
        <v>0</v>
      </c>
      <c r="X21" s="755">
        <v>0</v>
      </c>
      <c r="Y21" s="755">
        <v>0</v>
      </c>
      <c r="Z21" s="755">
        <v>0</v>
      </c>
      <c r="AA21" s="755">
        <v>0</v>
      </c>
      <c r="AB21" s="755">
        <v>0</v>
      </c>
      <c r="AC21" s="755">
        <v>0</v>
      </c>
      <c r="AD21" s="755">
        <v>0</v>
      </c>
      <c r="AE21" s="755">
        <v>0</v>
      </c>
      <c r="AF21" s="755">
        <v>0</v>
      </c>
      <c r="AG21" s="756">
        <v>0</v>
      </c>
    </row>
    <row r="22" spans="1:33" s="241" customFormat="1" ht="48.75" customHeight="1">
      <c r="A22" s="1463"/>
      <c r="B22" s="1466" t="s">
        <v>694</v>
      </c>
      <c r="C22" s="1467"/>
      <c r="D22" s="754">
        <v>6</v>
      </c>
      <c r="E22" s="755">
        <v>6</v>
      </c>
      <c r="F22" s="755">
        <v>12</v>
      </c>
      <c r="G22" s="755">
        <v>4</v>
      </c>
      <c r="H22" s="755">
        <v>3</v>
      </c>
      <c r="I22" s="755">
        <v>7</v>
      </c>
      <c r="J22" s="755">
        <v>12</v>
      </c>
      <c r="K22" s="755">
        <v>2</v>
      </c>
      <c r="L22" s="755">
        <v>14</v>
      </c>
      <c r="M22" s="755">
        <v>6</v>
      </c>
      <c r="N22" s="755">
        <v>6</v>
      </c>
      <c r="O22" s="755">
        <v>12</v>
      </c>
      <c r="P22" s="755">
        <v>6</v>
      </c>
      <c r="Q22" s="755">
        <v>0</v>
      </c>
      <c r="R22" s="755">
        <v>6</v>
      </c>
      <c r="S22" s="755">
        <v>5</v>
      </c>
      <c r="T22" s="755">
        <v>4</v>
      </c>
      <c r="U22" s="755">
        <v>9</v>
      </c>
      <c r="V22" s="755">
        <v>0</v>
      </c>
      <c r="W22" s="755">
        <v>2</v>
      </c>
      <c r="X22" s="755">
        <v>2</v>
      </c>
      <c r="Y22" s="755">
        <v>0</v>
      </c>
      <c r="Z22" s="755">
        <v>0</v>
      </c>
      <c r="AA22" s="755">
        <v>0</v>
      </c>
      <c r="AB22" s="755">
        <v>3</v>
      </c>
      <c r="AC22" s="755">
        <v>3</v>
      </c>
      <c r="AD22" s="755">
        <v>6</v>
      </c>
      <c r="AE22" s="755">
        <v>0</v>
      </c>
      <c r="AF22" s="755">
        <v>0</v>
      </c>
      <c r="AG22" s="756">
        <v>0</v>
      </c>
    </row>
    <row r="23" spans="1:33" s="241" customFormat="1" ht="15" customHeight="1">
      <c r="A23" s="861"/>
      <c r="B23" s="1464" t="s">
        <v>229</v>
      </c>
      <c r="C23" s="1465"/>
      <c r="D23" s="754">
        <f>SUM(D19:D22)</f>
        <v>66</v>
      </c>
      <c r="E23" s="754">
        <f aca="true" t="shared" si="2" ref="E23:AG23">SUM(E19:E22)</f>
        <v>33</v>
      </c>
      <c r="F23" s="754">
        <f t="shared" si="2"/>
        <v>99</v>
      </c>
      <c r="G23" s="754">
        <f t="shared" si="2"/>
        <v>13</v>
      </c>
      <c r="H23" s="754">
        <f t="shared" si="2"/>
        <v>7</v>
      </c>
      <c r="I23" s="754">
        <f t="shared" si="2"/>
        <v>20</v>
      </c>
      <c r="J23" s="754">
        <f t="shared" si="2"/>
        <v>24</v>
      </c>
      <c r="K23" s="754">
        <f t="shared" si="2"/>
        <v>10</v>
      </c>
      <c r="L23" s="754">
        <f t="shared" si="2"/>
        <v>34</v>
      </c>
      <c r="M23" s="754">
        <f t="shared" si="2"/>
        <v>11</v>
      </c>
      <c r="N23" s="754">
        <f t="shared" si="2"/>
        <v>16</v>
      </c>
      <c r="O23" s="754">
        <f t="shared" si="2"/>
        <v>27</v>
      </c>
      <c r="P23" s="754">
        <f t="shared" si="2"/>
        <v>15</v>
      </c>
      <c r="Q23" s="754">
        <f t="shared" si="2"/>
        <v>4</v>
      </c>
      <c r="R23" s="754">
        <f t="shared" si="2"/>
        <v>19</v>
      </c>
      <c r="S23" s="754">
        <f t="shared" si="2"/>
        <v>11</v>
      </c>
      <c r="T23" s="754">
        <f t="shared" si="2"/>
        <v>9</v>
      </c>
      <c r="U23" s="754">
        <f t="shared" si="2"/>
        <v>20</v>
      </c>
      <c r="V23" s="754">
        <f t="shared" si="2"/>
        <v>0</v>
      </c>
      <c r="W23" s="754">
        <f t="shared" si="2"/>
        <v>2</v>
      </c>
      <c r="X23" s="754">
        <f t="shared" si="2"/>
        <v>2</v>
      </c>
      <c r="Y23" s="754">
        <f t="shared" si="2"/>
        <v>0</v>
      </c>
      <c r="Z23" s="754">
        <f t="shared" si="2"/>
        <v>0</v>
      </c>
      <c r="AA23" s="754">
        <f t="shared" si="2"/>
        <v>0</v>
      </c>
      <c r="AB23" s="754">
        <f t="shared" si="2"/>
        <v>3</v>
      </c>
      <c r="AC23" s="754">
        <f t="shared" si="2"/>
        <v>3</v>
      </c>
      <c r="AD23" s="754">
        <f t="shared" si="2"/>
        <v>6</v>
      </c>
      <c r="AE23" s="754">
        <f t="shared" si="2"/>
        <v>0</v>
      </c>
      <c r="AF23" s="754">
        <f t="shared" si="2"/>
        <v>0</v>
      </c>
      <c r="AG23" s="756">
        <f t="shared" si="2"/>
        <v>0</v>
      </c>
    </row>
    <row r="24" spans="1:33" s="172" customFormat="1" ht="15" customHeight="1">
      <c r="A24" s="855"/>
      <c r="B24" s="857"/>
      <c r="C24" s="860"/>
      <c r="D24" s="759" t="s">
        <v>210</v>
      </c>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1"/>
    </row>
    <row r="25" spans="1:33" s="241" customFormat="1" ht="15" customHeight="1">
      <c r="A25" s="1463">
        <v>2008</v>
      </c>
      <c r="B25" s="1464" t="s">
        <v>691</v>
      </c>
      <c r="C25" s="1465"/>
      <c r="D25" s="754">
        <v>4</v>
      </c>
      <c r="E25" s="755">
        <v>4</v>
      </c>
      <c r="F25" s="755">
        <v>8</v>
      </c>
      <c r="G25" s="755">
        <v>8</v>
      </c>
      <c r="H25" s="755">
        <v>4</v>
      </c>
      <c r="I25" s="755">
        <v>12</v>
      </c>
      <c r="J25" s="755">
        <v>9</v>
      </c>
      <c r="K25" s="755">
        <v>9</v>
      </c>
      <c r="L25" s="755">
        <v>18</v>
      </c>
      <c r="M25" s="755">
        <v>2</v>
      </c>
      <c r="N25" s="755">
        <v>0</v>
      </c>
      <c r="O25" s="755">
        <v>2</v>
      </c>
      <c r="P25" s="755">
        <v>19</v>
      </c>
      <c r="Q25" s="755">
        <v>11</v>
      </c>
      <c r="R25" s="755">
        <v>30</v>
      </c>
      <c r="S25" s="755">
        <v>7</v>
      </c>
      <c r="T25" s="755">
        <v>3</v>
      </c>
      <c r="U25" s="755">
        <v>10</v>
      </c>
      <c r="V25" s="755">
        <v>0</v>
      </c>
      <c r="W25" s="755">
        <v>0</v>
      </c>
      <c r="X25" s="755">
        <v>0</v>
      </c>
      <c r="Y25" s="755">
        <v>0</v>
      </c>
      <c r="Z25" s="755">
        <v>0</v>
      </c>
      <c r="AA25" s="755">
        <v>0</v>
      </c>
      <c r="AB25" s="755">
        <v>0</v>
      </c>
      <c r="AC25" s="755">
        <v>0</v>
      </c>
      <c r="AD25" s="755">
        <v>0</v>
      </c>
      <c r="AE25" s="755">
        <v>0</v>
      </c>
      <c r="AF25" s="755">
        <v>0</v>
      </c>
      <c r="AG25" s="756">
        <v>0</v>
      </c>
    </row>
    <row r="26" spans="1:33" s="241" customFormat="1" ht="48.75" customHeight="1">
      <c r="A26" s="1463"/>
      <c r="B26" s="1466" t="s">
        <v>692</v>
      </c>
      <c r="C26" s="1467"/>
      <c r="D26" s="754">
        <v>19</v>
      </c>
      <c r="E26" s="755">
        <v>11</v>
      </c>
      <c r="F26" s="755">
        <v>30</v>
      </c>
      <c r="G26" s="755">
        <v>3</v>
      </c>
      <c r="H26" s="755">
        <v>3</v>
      </c>
      <c r="I26" s="755">
        <v>6</v>
      </c>
      <c r="J26" s="755">
        <v>4</v>
      </c>
      <c r="K26" s="755">
        <v>2</v>
      </c>
      <c r="L26" s="755">
        <v>6</v>
      </c>
      <c r="M26" s="755">
        <v>0</v>
      </c>
      <c r="N26" s="755">
        <v>0</v>
      </c>
      <c r="O26" s="755">
        <v>0</v>
      </c>
      <c r="P26" s="755">
        <v>2</v>
      </c>
      <c r="Q26" s="755">
        <v>0</v>
      </c>
      <c r="R26" s="755">
        <v>2</v>
      </c>
      <c r="S26" s="755">
        <v>1</v>
      </c>
      <c r="T26" s="755">
        <v>0</v>
      </c>
      <c r="U26" s="755">
        <v>1</v>
      </c>
      <c r="V26" s="755">
        <v>0</v>
      </c>
      <c r="W26" s="755">
        <v>0</v>
      </c>
      <c r="X26" s="755">
        <v>0</v>
      </c>
      <c r="Y26" s="755">
        <v>0</v>
      </c>
      <c r="Z26" s="755">
        <v>0</v>
      </c>
      <c r="AA26" s="755">
        <v>0</v>
      </c>
      <c r="AB26" s="755">
        <v>0</v>
      </c>
      <c r="AC26" s="755">
        <v>0</v>
      </c>
      <c r="AD26" s="755">
        <v>0</v>
      </c>
      <c r="AE26" s="755">
        <v>0</v>
      </c>
      <c r="AF26" s="755">
        <v>0</v>
      </c>
      <c r="AG26" s="756">
        <v>0</v>
      </c>
    </row>
    <row r="27" spans="1:33" s="241" customFormat="1" ht="29.25" customHeight="1">
      <c r="A27" s="1463"/>
      <c r="B27" s="1468" t="s">
        <v>693</v>
      </c>
      <c r="C27" s="1469"/>
      <c r="D27" s="754">
        <v>7</v>
      </c>
      <c r="E27" s="755">
        <v>5</v>
      </c>
      <c r="F27" s="755">
        <v>12</v>
      </c>
      <c r="G27" s="755">
        <v>0</v>
      </c>
      <c r="H27" s="755">
        <v>0</v>
      </c>
      <c r="I27" s="755">
        <v>0</v>
      </c>
      <c r="J27" s="755">
        <v>0</v>
      </c>
      <c r="K27" s="755">
        <v>0</v>
      </c>
      <c r="L27" s="755">
        <v>0</v>
      </c>
      <c r="M27" s="755">
        <v>0</v>
      </c>
      <c r="N27" s="755">
        <v>0</v>
      </c>
      <c r="O27" s="755">
        <v>0</v>
      </c>
      <c r="P27" s="755">
        <v>5</v>
      </c>
      <c r="Q27" s="755">
        <v>4</v>
      </c>
      <c r="R27" s="755">
        <v>9</v>
      </c>
      <c r="S27" s="755">
        <v>3</v>
      </c>
      <c r="T27" s="755">
        <v>0</v>
      </c>
      <c r="U27" s="755">
        <v>3</v>
      </c>
      <c r="V27" s="755">
        <v>0</v>
      </c>
      <c r="W27" s="755">
        <v>0</v>
      </c>
      <c r="X27" s="755">
        <v>0</v>
      </c>
      <c r="Y27" s="755">
        <v>0</v>
      </c>
      <c r="Z27" s="755">
        <v>0</v>
      </c>
      <c r="AA27" s="755">
        <v>0</v>
      </c>
      <c r="AB27" s="755">
        <v>0</v>
      </c>
      <c r="AC27" s="755">
        <v>0</v>
      </c>
      <c r="AD27" s="755">
        <v>0</v>
      </c>
      <c r="AE27" s="755">
        <v>0</v>
      </c>
      <c r="AF27" s="755">
        <v>0</v>
      </c>
      <c r="AG27" s="756">
        <v>0</v>
      </c>
    </row>
    <row r="28" spans="1:33" s="241" customFormat="1" ht="48.75" customHeight="1">
      <c r="A28" s="1463"/>
      <c r="B28" s="1466" t="s">
        <v>694</v>
      </c>
      <c r="C28" s="1467"/>
      <c r="D28" s="754">
        <v>17</v>
      </c>
      <c r="E28" s="755">
        <v>10</v>
      </c>
      <c r="F28" s="755">
        <v>27</v>
      </c>
      <c r="G28" s="755">
        <v>6</v>
      </c>
      <c r="H28" s="755">
        <v>1</v>
      </c>
      <c r="I28" s="755">
        <v>7</v>
      </c>
      <c r="J28" s="755">
        <v>11</v>
      </c>
      <c r="K28" s="755">
        <v>2</v>
      </c>
      <c r="L28" s="755">
        <v>13</v>
      </c>
      <c r="M28" s="755">
        <v>10</v>
      </c>
      <c r="N28" s="755">
        <v>4</v>
      </c>
      <c r="O28" s="755">
        <v>14</v>
      </c>
      <c r="P28" s="755">
        <v>8</v>
      </c>
      <c r="Q28" s="755">
        <v>2</v>
      </c>
      <c r="R28" s="755">
        <v>10</v>
      </c>
      <c r="S28" s="755">
        <v>8</v>
      </c>
      <c r="T28" s="755">
        <v>4</v>
      </c>
      <c r="U28" s="755">
        <v>12</v>
      </c>
      <c r="V28" s="755">
        <v>1</v>
      </c>
      <c r="W28" s="755">
        <v>0</v>
      </c>
      <c r="X28" s="755">
        <v>1</v>
      </c>
      <c r="Y28" s="755">
        <v>0</v>
      </c>
      <c r="Z28" s="755">
        <v>0</v>
      </c>
      <c r="AA28" s="755">
        <v>0</v>
      </c>
      <c r="AB28" s="755">
        <v>4</v>
      </c>
      <c r="AC28" s="755">
        <v>1</v>
      </c>
      <c r="AD28" s="755">
        <v>5</v>
      </c>
      <c r="AE28" s="755">
        <v>0</v>
      </c>
      <c r="AF28" s="755">
        <v>0</v>
      </c>
      <c r="AG28" s="756">
        <v>0</v>
      </c>
    </row>
    <row r="29" spans="1:33" s="241" customFormat="1" ht="15" customHeight="1">
      <c r="A29" s="861"/>
      <c r="B29" s="1464" t="s">
        <v>229</v>
      </c>
      <c r="C29" s="1465"/>
      <c r="D29" s="754">
        <f>SUM(D25:D28)</f>
        <v>47</v>
      </c>
      <c r="E29" s="754">
        <f aca="true" t="shared" si="3" ref="E29:AG29">SUM(E25:E28)</f>
        <v>30</v>
      </c>
      <c r="F29" s="754">
        <f t="shared" si="3"/>
        <v>77</v>
      </c>
      <c r="G29" s="754">
        <f t="shared" si="3"/>
        <v>17</v>
      </c>
      <c r="H29" s="754">
        <f t="shared" si="3"/>
        <v>8</v>
      </c>
      <c r="I29" s="754">
        <f t="shared" si="3"/>
        <v>25</v>
      </c>
      <c r="J29" s="754">
        <f t="shared" si="3"/>
        <v>24</v>
      </c>
      <c r="K29" s="754">
        <f t="shared" si="3"/>
        <v>13</v>
      </c>
      <c r="L29" s="754">
        <f t="shared" si="3"/>
        <v>37</v>
      </c>
      <c r="M29" s="754">
        <f t="shared" si="3"/>
        <v>12</v>
      </c>
      <c r="N29" s="754">
        <f t="shared" si="3"/>
        <v>4</v>
      </c>
      <c r="O29" s="754">
        <f t="shared" si="3"/>
        <v>16</v>
      </c>
      <c r="P29" s="754">
        <f t="shared" si="3"/>
        <v>34</v>
      </c>
      <c r="Q29" s="754">
        <f t="shared" si="3"/>
        <v>17</v>
      </c>
      <c r="R29" s="754">
        <f t="shared" si="3"/>
        <v>51</v>
      </c>
      <c r="S29" s="754">
        <f t="shared" si="3"/>
        <v>19</v>
      </c>
      <c r="T29" s="754">
        <f t="shared" si="3"/>
        <v>7</v>
      </c>
      <c r="U29" s="754">
        <f t="shared" si="3"/>
        <v>26</v>
      </c>
      <c r="V29" s="754">
        <f t="shared" si="3"/>
        <v>1</v>
      </c>
      <c r="W29" s="754">
        <f t="shared" si="3"/>
        <v>0</v>
      </c>
      <c r="X29" s="754">
        <f t="shared" si="3"/>
        <v>1</v>
      </c>
      <c r="Y29" s="754">
        <f t="shared" si="3"/>
        <v>0</v>
      </c>
      <c r="Z29" s="754">
        <f t="shared" si="3"/>
        <v>0</v>
      </c>
      <c r="AA29" s="754">
        <f t="shared" si="3"/>
        <v>0</v>
      </c>
      <c r="AB29" s="754">
        <f t="shared" si="3"/>
        <v>4</v>
      </c>
      <c r="AC29" s="754">
        <f t="shared" si="3"/>
        <v>1</v>
      </c>
      <c r="AD29" s="754">
        <f t="shared" si="3"/>
        <v>5</v>
      </c>
      <c r="AE29" s="754">
        <f t="shared" si="3"/>
        <v>0</v>
      </c>
      <c r="AF29" s="754">
        <f t="shared" si="3"/>
        <v>0</v>
      </c>
      <c r="AG29" s="756">
        <f t="shared" si="3"/>
        <v>0</v>
      </c>
    </row>
    <row r="30" spans="1:33" ht="15" customHeight="1">
      <c r="A30" s="862"/>
      <c r="B30" s="864"/>
      <c r="C30" s="863"/>
      <c r="D30" s="759" t="s">
        <v>210</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1"/>
    </row>
    <row r="31" spans="1:33" s="241" customFormat="1" ht="15" customHeight="1">
      <c r="A31" s="1463">
        <v>2009</v>
      </c>
      <c r="B31" s="1464" t="s">
        <v>691</v>
      </c>
      <c r="C31" s="1465"/>
      <c r="D31" s="754">
        <v>6</v>
      </c>
      <c r="E31" s="755">
        <v>7</v>
      </c>
      <c r="F31" s="755">
        <v>13</v>
      </c>
      <c r="G31" s="755">
        <v>3</v>
      </c>
      <c r="H31" s="755">
        <v>0</v>
      </c>
      <c r="I31" s="755">
        <v>3</v>
      </c>
      <c r="J31" s="755">
        <v>11</v>
      </c>
      <c r="K31" s="755">
        <v>9</v>
      </c>
      <c r="L31" s="755">
        <v>20</v>
      </c>
      <c r="M31" s="755">
        <v>6</v>
      </c>
      <c r="N31" s="755">
        <v>3</v>
      </c>
      <c r="O31" s="755">
        <v>9</v>
      </c>
      <c r="P31" s="755">
        <v>10</v>
      </c>
      <c r="Q31" s="755">
        <v>8</v>
      </c>
      <c r="R31" s="755">
        <v>18</v>
      </c>
      <c r="S31" s="755">
        <v>2</v>
      </c>
      <c r="T31" s="755">
        <v>0</v>
      </c>
      <c r="U31" s="755">
        <v>2</v>
      </c>
      <c r="V31" s="755">
        <v>0</v>
      </c>
      <c r="W31" s="755">
        <v>0</v>
      </c>
      <c r="X31" s="755">
        <v>0</v>
      </c>
      <c r="Y31" s="755">
        <v>0</v>
      </c>
      <c r="Z31" s="755">
        <v>0</v>
      </c>
      <c r="AA31" s="755">
        <v>0</v>
      </c>
      <c r="AB31" s="755">
        <v>0</v>
      </c>
      <c r="AC31" s="755">
        <v>0</v>
      </c>
      <c r="AD31" s="755">
        <v>0</v>
      </c>
      <c r="AE31" s="755">
        <v>0</v>
      </c>
      <c r="AF31" s="755">
        <v>0</v>
      </c>
      <c r="AG31" s="756">
        <v>0</v>
      </c>
    </row>
    <row r="32" spans="1:33" s="241" customFormat="1" ht="48.75" customHeight="1">
      <c r="A32" s="1463"/>
      <c r="B32" s="1466" t="s">
        <v>692</v>
      </c>
      <c r="C32" s="1467"/>
      <c r="D32" s="754">
        <v>24</v>
      </c>
      <c r="E32" s="755">
        <v>11</v>
      </c>
      <c r="F32" s="755">
        <v>35</v>
      </c>
      <c r="G32" s="755">
        <v>3</v>
      </c>
      <c r="H32" s="755">
        <v>0</v>
      </c>
      <c r="I32" s="755">
        <v>3</v>
      </c>
      <c r="J32" s="755">
        <v>2</v>
      </c>
      <c r="K32" s="755">
        <v>5</v>
      </c>
      <c r="L32" s="755">
        <v>7</v>
      </c>
      <c r="M32" s="755">
        <v>0</v>
      </c>
      <c r="N32" s="755">
        <v>0</v>
      </c>
      <c r="O32" s="755">
        <v>0</v>
      </c>
      <c r="P32" s="755">
        <v>2</v>
      </c>
      <c r="Q32" s="755">
        <v>0</v>
      </c>
      <c r="R32" s="755">
        <v>2</v>
      </c>
      <c r="S32" s="755">
        <v>2</v>
      </c>
      <c r="T32" s="755">
        <v>0</v>
      </c>
      <c r="U32" s="755">
        <v>2</v>
      </c>
      <c r="V32" s="755">
        <v>0</v>
      </c>
      <c r="W32" s="755">
        <v>0</v>
      </c>
      <c r="X32" s="755">
        <v>0</v>
      </c>
      <c r="Y32" s="755">
        <v>0</v>
      </c>
      <c r="Z32" s="755">
        <v>0</v>
      </c>
      <c r="AA32" s="755">
        <v>0</v>
      </c>
      <c r="AB32" s="755">
        <v>0</v>
      </c>
      <c r="AC32" s="755">
        <v>0</v>
      </c>
      <c r="AD32" s="755">
        <v>0</v>
      </c>
      <c r="AE32" s="755">
        <v>0</v>
      </c>
      <c r="AF32" s="755">
        <v>0</v>
      </c>
      <c r="AG32" s="756">
        <v>0</v>
      </c>
    </row>
    <row r="33" spans="1:33" s="241" customFormat="1" ht="29.25" customHeight="1">
      <c r="A33" s="1463"/>
      <c r="B33" s="1468" t="s">
        <v>693</v>
      </c>
      <c r="C33" s="1469"/>
      <c r="D33" s="754">
        <v>6</v>
      </c>
      <c r="E33" s="755">
        <v>4</v>
      </c>
      <c r="F33" s="755">
        <v>10</v>
      </c>
      <c r="G33" s="755">
        <v>0</v>
      </c>
      <c r="H33" s="755">
        <v>1</v>
      </c>
      <c r="I33" s="755">
        <v>1</v>
      </c>
      <c r="J33" s="755">
        <v>0</v>
      </c>
      <c r="K33" s="755">
        <v>0</v>
      </c>
      <c r="L33" s="755">
        <v>0</v>
      </c>
      <c r="M33" s="755">
        <v>0</v>
      </c>
      <c r="N33" s="755">
        <v>0</v>
      </c>
      <c r="O33" s="755">
        <v>0</v>
      </c>
      <c r="P33" s="755">
        <v>8</v>
      </c>
      <c r="Q33" s="755">
        <v>4</v>
      </c>
      <c r="R33" s="755">
        <v>12</v>
      </c>
      <c r="S33" s="755">
        <v>3</v>
      </c>
      <c r="T33" s="755">
        <v>0</v>
      </c>
      <c r="U33" s="755">
        <v>3</v>
      </c>
      <c r="V33" s="755">
        <v>0</v>
      </c>
      <c r="W33" s="755">
        <v>0</v>
      </c>
      <c r="X33" s="755">
        <v>0</v>
      </c>
      <c r="Y33" s="755">
        <v>0</v>
      </c>
      <c r="Z33" s="755">
        <v>0</v>
      </c>
      <c r="AA33" s="755">
        <v>0</v>
      </c>
      <c r="AB33" s="755">
        <v>0</v>
      </c>
      <c r="AC33" s="755">
        <v>0</v>
      </c>
      <c r="AD33" s="755">
        <v>0</v>
      </c>
      <c r="AE33" s="755">
        <v>0</v>
      </c>
      <c r="AF33" s="755">
        <v>0</v>
      </c>
      <c r="AG33" s="756">
        <v>0</v>
      </c>
    </row>
    <row r="34" spans="1:33" s="241" customFormat="1" ht="48.75" customHeight="1">
      <c r="A34" s="1463"/>
      <c r="B34" s="1466" t="s">
        <v>694</v>
      </c>
      <c r="C34" s="1467"/>
      <c r="D34" s="754">
        <v>17</v>
      </c>
      <c r="E34" s="755">
        <v>7</v>
      </c>
      <c r="F34" s="755">
        <v>24</v>
      </c>
      <c r="G34" s="755">
        <v>5</v>
      </c>
      <c r="H34" s="755">
        <v>1</v>
      </c>
      <c r="I34" s="755">
        <v>6</v>
      </c>
      <c r="J34" s="755">
        <v>19</v>
      </c>
      <c r="K34" s="755">
        <v>6</v>
      </c>
      <c r="L34" s="755">
        <v>25</v>
      </c>
      <c r="M34" s="755">
        <v>21</v>
      </c>
      <c r="N34" s="755">
        <v>11</v>
      </c>
      <c r="O34" s="755">
        <v>32</v>
      </c>
      <c r="P34" s="755">
        <v>6</v>
      </c>
      <c r="Q34" s="755">
        <v>3</v>
      </c>
      <c r="R34" s="755">
        <v>9</v>
      </c>
      <c r="S34" s="755">
        <v>5</v>
      </c>
      <c r="T34" s="755">
        <v>4</v>
      </c>
      <c r="U34" s="755">
        <v>9</v>
      </c>
      <c r="V34" s="755">
        <v>2</v>
      </c>
      <c r="W34" s="755">
        <v>0</v>
      </c>
      <c r="X34" s="755">
        <v>2</v>
      </c>
      <c r="Y34" s="755">
        <v>0</v>
      </c>
      <c r="Z34" s="755">
        <v>0</v>
      </c>
      <c r="AA34" s="755">
        <v>0</v>
      </c>
      <c r="AB34" s="755">
        <v>4</v>
      </c>
      <c r="AC34" s="755">
        <v>0</v>
      </c>
      <c r="AD34" s="755">
        <v>4</v>
      </c>
      <c r="AE34" s="755">
        <v>0</v>
      </c>
      <c r="AF34" s="755">
        <v>1</v>
      </c>
      <c r="AG34" s="756">
        <v>1</v>
      </c>
    </row>
    <row r="35" spans="1:33" s="241" customFormat="1" ht="15" customHeight="1" thickBot="1">
      <c r="A35" s="865"/>
      <c r="B35" s="1470" t="s">
        <v>229</v>
      </c>
      <c r="C35" s="1471"/>
      <c r="D35" s="757">
        <f>SUM(D31:D34)</f>
        <v>53</v>
      </c>
      <c r="E35" s="757">
        <f aca="true" t="shared" si="4" ref="E35:AG35">SUM(E31:E34)</f>
        <v>29</v>
      </c>
      <c r="F35" s="757">
        <f t="shared" si="4"/>
        <v>82</v>
      </c>
      <c r="G35" s="757">
        <f t="shared" si="4"/>
        <v>11</v>
      </c>
      <c r="H35" s="757">
        <f t="shared" si="4"/>
        <v>2</v>
      </c>
      <c r="I35" s="757">
        <f t="shared" si="4"/>
        <v>13</v>
      </c>
      <c r="J35" s="757">
        <f t="shared" si="4"/>
        <v>32</v>
      </c>
      <c r="K35" s="757">
        <f t="shared" si="4"/>
        <v>20</v>
      </c>
      <c r="L35" s="757">
        <f t="shared" si="4"/>
        <v>52</v>
      </c>
      <c r="M35" s="757">
        <f t="shared" si="4"/>
        <v>27</v>
      </c>
      <c r="N35" s="757">
        <f t="shared" si="4"/>
        <v>14</v>
      </c>
      <c r="O35" s="757">
        <f t="shared" si="4"/>
        <v>41</v>
      </c>
      <c r="P35" s="757">
        <f t="shared" si="4"/>
        <v>26</v>
      </c>
      <c r="Q35" s="757">
        <f t="shared" si="4"/>
        <v>15</v>
      </c>
      <c r="R35" s="757">
        <f t="shared" si="4"/>
        <v>41</v>
      </c>
      <c r="S35" s="757">
        <f t="shared" si="4"/>
        <v>12</v>
      </c>
      <c r="T35" s="757">
        <f t="shared" si="4"/>
        <v>4</v>
      </c>
      <c r="U35" s="757">
        <f t="shared" si="4"/>
        <v>16</v>
      </c>
      <c r="V35" s="757">
        <f t="shared" si="4"/>
        <v>2</v>
      </c>
      <c r="W35" s="757">
        <f t="shared" si="4"/>
        <v>0</v>
      </c>
      <c r="X35" s="757">
        <f t="shared" si="4"/>
        <v>2</v>
      </c>
      <c r="Y35" s="757">
        <f t="shared" si="4"/>
        <v>0</v>
      </c>
      <c r="Z35" s="757">
        <f t="shared" si="4"/>
        <v>0</v>
      </c>
      <c r="AA35" s="757">
        <f t="shared" si="4"/>
        <v>0</v>
      </c>
      <c r="AB35" s="757">
        <f t="shared" si="4"/>
        <v>4</v>
      </c>
      <c r="AC35" s="757">
        <f t="shared" si="4"/>
        <v>0</v>
      </c>
      <c r="AD35" s="757">
        <f t="shared" si="4"/>
        <v>4</v>
      </c>
      <c r="AE35" s="757">
        <f t="shared" si="4"/>
        <v>0</v>
      </c>
      <c r="AF35" s="757">
        <f t="shared" si="4"/>
        <v>1</v>
      </c>
      <c r="AG35" s="758">
        <f t="shared" si="4"/>
        <v>1</v>
      </c>
    </row>
    <row r="36" spans="1:33" ht="15.75" customHeight="1" thickTop="1">
      <c r="A36" s="932" t="s">
        <v>348</v>
      </c>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row>
    <row r="37" ht="15" customHeight="1"/>
    <row r="38" ht="15" customHeight="1"/>
    <row r="39" spans="1:33" s="241" customFormat="1"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241" customFormat="1" ht="4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241" customFormat="1" ht="29.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241" customFormat="1" ht="48.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241" customFormat="1" ht="1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ht="15" customHeight="1"/>
    <row r="45" spans="1:33" s="241" customFormat="1" ht="1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241" customFormat="1" ht="48.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241" customFormat="1" ht="29.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241" customFormat="1" ht="48.75" customHeight="1">
      <c r="A48" s="16" t="s">
        <v>695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241" customFormat="1"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1" spans="1:33" s="241" customFormat="1"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241" customFormat="1" ht="48.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241" customFormat="1" ht="29.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241" customFormat="1" ht="48.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241" customFormat="1"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7" spans="1:33" s="241" customFormat="1"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s="241" customFormat="1" ht="4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s="241" customFormat="1" ht="29.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s="241" customFormat="1" ht="4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s="241" customFormat="1"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3" spans="1:33" s="241" customFormat="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s="241" customFormat="1" ht="4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s="241" customFormat="1" ht="29.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s="241" customFormat="1" ht="4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s="241" customFormat="1"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sheetData>
  <sheetProtection/>
  <mergeCells count="43">
    <mergeCell ref="B35:C35"/>
    <mergeCell ref="B29:C29"/>
    <mergeCell ref="A31:A34"/>
    <mergeCell ref="B31:C31"/>
    <mergeCell ref="B32:C32"/>
    <mergeCell ref="B33:C33"/>
    <mergeCell ref="B34:C34"/>
    <mergeCell ref="B17:C17"/>
    <mergeCell ref="A19:A22"/>
    <mergeCell ref="B19:C19"/>
    <mergeCell ref="B20:C20"/>
    <mergeCell ref="B21:C21"/>
    <mergeCell ref="B22:C22"/>
    <mergeCell ref="B13:C13"/>
    <mergeCell ref="B14:C14"/>
    <mergeCell ref="B15:C15"/>
    <mergeCell ref="B16:C16"/>
    <mergeCell ref="B23:C23"/>
    <mergeCell ref="A25:A28"/>
    <mergeCell ref="B25:C25"/>
    <mergeCell ref="B26:C26"/>
    <mergeCell ref="B27:C27"/>
    <mergeCell ref="B28:C28"/>
    <mergeCell ref="AE3:AG4"/>
    <mergeCell ref="A36:AG36"/>
    <mergeCell ref="B5:C5"/>
    <mergeCell ref="A7:A10"/>
    <mergeCell ref="B7:C7"/>
    <mergeCell ref="B8:C8"/>
    <mergeCell ref="B9:C9"/>
    <mergeCell ref="B10:C10"/>
    <mergeCell ref="B11:C11"/>
    <mergeCell ref="A13:A16"/>
    <mergeCell ref="A1:AG2"/>
    <mergeCell ref="D3:F4"/>
    <mergeCell ref="G3:I4"/>
    <mergeCell ref="J3:L4"/>
    <mergeCell ref="M3:O4"/>
    <mergeCell ref="P3:R4"/>
    <mergeCell ref="S3:U4"/>
    <mergeCell ref="V3:X4"/>
    <mergeCell ref="Y3:AA4"/>
    <mergeCell ref="AB3:AD4"/>
  </mergeCells>
  <printOptions/>
  <pageMargins left="0.7" right="0.7" top="0.787401575" bottom="0.7874015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A1:AF16"/>
  <sheetViews>
    <sheetView zoomScalePageLayoutView="0" workbookViewId="0" topLeftCell="A1">
      <selection activeCell="A2" sqref="A2"/>
    </sheetView>
  </sheetViews>
  <sheetFormatPr defaultColWidth="11.421875" defaultRowHeight="15"/>
  <cols>
    <col min="1" max="1" width="13.57421875" style="16" customWidth="1"/>
    <col min="2" max="2" width="9.7109375" style="239" customWidth="1"/>
    <col min="3" max="32" width="5.7109375" style="16" customWidth="1"/>
    <col min="33" max="16384" width="11.421875" style="16" customWidth="1"/>
  </cols>
  <sheetData>
    <row r="1" spans="1:32" ht="13.5" thickBot="1">
      <c r="A1" s="980" t="s">
        <v>729</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row>
    <row r="2" spans="1:32" ht="13.5" customHeight="1" thickTop="1">
      <c r="A2" s="866"/>
      <c r="B2" s="1474" t="s">
        <v>330</v>
      </c>
      <c r="C2" s="1153" t="s">
        <v>678</v>
      </c>
      <c r="D2" s="1153"/>
      <c r="E2" s="1156"/>
      <c r="F2" s="1155" t="s">
        <v>679</v>
      </c>
      <c r="G2" s="1153"/>
      <c r="H2" s="1156"/>
      <c r="I2" s="1155" t="s">
        <v>680</v>
      </c>
      <c r="J2" s="1153"/>
      <c r="K2" s="1156"/>
      <c r="L2" s="1155" t="s">
        <v>681</v>
      </c>
      <c r="M2" s="1153"/>
      <c r="N2" s="1156"/>
      <c r="O2" s="1155" t="s">
        <v>682</v>
      </c>
      <c r="P2" s="1153"/>
      <c r="Q2" s="1156"/>
      <c r="R2" s="1155" t="s">
        <v>683</v>
      </c>
      <c r="S2" s="1153"/>
      <c r="T2" s="1156"/>
      <c r="U2" s="1155" t="s">
        <v>684</v>
      </c>
      <c r="V2" s="1153"/>
      <c r="W2" s="1156"/>
      <c r="X2" s="1153" t="s">
        <v>685</v>
      </c>
      <c r="Y2" s="1153"/>
      <c r="Z2" s="1153"/>
      <c r="AA2" s="1155" t="s">
        <v>686</v>
      </c>
      <c r="AB2" s="1153"/>
      <c r="AC2" s="1153"/>
      <c r="AD2" s="1155" t="s">
        <v>687</v>
      </c>
      <c r="AE2" s="1153"/>
      <c r="AF2" s="1154"/>
    </row>
    <row r="3" spans="1:32" ht="25.5" customHeight="1">
      <c r="A3" s="867"/>
      <c r="B3" s="1475"/>
      <c r="C3" s="1282"/>
      <c r="D3" s="1282"/>
      <c r="E3" s="1186"/>
      <c r="F3" s="1209"/>
      <c r="G3" s="1282"/>
      <c r="H3" s="1186"/>
      <c r="I3" s="1209"/>
      <c r="J3" s="1282"/>
      <c r="K3" s="1186"/>
      <c r="L3" s="1209"/>
      <c r="M3" s="1282"/>
      <c r="N3" s="1186"/>
      <c r="O3" s="1209"/>
      <c r="P3" s="1282"/>
      <c r="Q3" s="1186"/>
      <c r="R3" s="1209"/>
      <c r="S3" s="1282"/>
      <c r="T3" s="1186"/>
      <c r="U3" s="1209"/>
      <c r="V3" s="1282"/>
      <c r="W3" s="1186"/>
      <c r="X3" s="1282"/>
      <c r="Y3" s="1282"/>
      <c r="Z3" s="1282"/>
      <c r="AA3" s="1209"/>
      <c r="AB3" s="1282"/>
      <c r="AC3" s="1282"/>
      <c r="AD3" s="1209"/>
      <c r="AE3" s="1282"/>
      <c r="AF3" s="1211"/>
    </row>
    <row r="4" spans="1:32" ht="12.75">
      <c r="A4" s="867"/>
      <c r="B4" s="1475"/>
      <c r="C4" s="185" t="s">
        <v>302</v>
      </c>
      <c r="D4" s="187" t="s">
        <v>303</v>
      </c>
      <c r="E4" s="187" t="s">
        <v>688</v>
      </c>
      <c r="F4" s="187" t="s">
        <v>302</v>
      </c>
      <c r="G4" s="187" t="s">
        <v>303</v>
      </c>
      <c r="H4" s="187" t="s">
        <v>688</v>
      </c>
      <c r="I4" s="183" t="s">
        <v>302</v>
      </c>
      <c r="J4" s="201" t="s">
        <v>303</v>
      </c>
      <c r="K4" s="201" t="s">
        <v>688</v>
      </c>
      <c r="L4" s="187" t="s">
        <v>302</v>
      </c>
      <c r="M4" s="183" t="s">
        <v>303</v>
      </c>
      <c r="N4" s="201" t="s">
        <v>688</v>
      </c>
      <c r="O4" s="201" t="s">
        <v>302</v>
      </c>
      <c r="P4" s="187" t="s">
        <v>303</v>
      </c>
      <c r="Q4" s="183" t="s">
        <v>688</v>
      </c>
      <c r="R4" s="201" t="s">
        <v>302</v>
      </c>
      <c r="S4" s="187" t="s">
        <v>303</v>
      </c>
      <c r="T4" s="183" t="s">
        <v>688</v>
      </c>
      <c r="U4" s="201" t="s">
        <v>302</v>
      </c>
      <c r="V4" s="201" t="s">
        <v>303</v>
      </c>
      <c r="W4" s="201" t="s">
        <v>688</v>
      </c>
      <c r="X4" s="201" t="s">
        <v>302</v>
      </c>
      <c r="Y4" s="201" t="s">
        <v>303</v>
      </c>
      <c r="Z4" s="201" t="s">
        <v>688</v>
      </c>
      <c r="AA4" s="201" t="s">
        <v>302</v>
      </c>
      <c r="AB4" s="201" t="s">
        <v>303</v>
      </c>
      <c r="AC4" s="201" t="s">
        <v>688</v>
      </c>
      <c r="AD4" s="187" t="s">
        <v>302</v>
      </c>
      <c r="AE4" s="183" t="s">
        <v>303</v>
      </c>
      <c r="AF4" s="228" t="s">
        <v>688</v>
      </c>
    </row>
    <row r="5" spans="1:32" ht="12.75">
      <c r="A5" s="867"/>
      <c r="B5" s="1475"/>
      <c r="C5" s="748" t="s">
        <v>211</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3"/>
    </row>
    <row r="6" spans="1:32" ht="15" customHeight="1">
      <c r="A6" s="1472" t="s">
        <v>249</v>
      </c>
      <c r="B6" s="229" t="s">
        <v>308</v>
      </c>
      <c r="C6" s="230">
        <v>20.97902097902098</v>
      </c>
      <c r="D6" s="231">
        <v>8.391608391608392</v>
      </c>
      <c r="E6" s="230">
        <v>29.37062937062937</v>
      </c>
      <c r="F6" s="231">
        <v>8.041958041958042</v>
      </c>
      <c r="G6" s="230">
        <v>4.195804195804196</v>
      </c>
      <c r="H6" s="231">
        <v>12.237762237762238</v>
      </c>
      <c r="I6" s="230">
        <v>8.041958041958042</v>
      </c>
      <c r="J6" s="231">
        <v>5.244755244755245</v>
      </c>
      <c r="K6" s="230">
        <v>13.286713286713287</v>
      </c>
      <c r="L6" s="231">
        <v>12.587412587412588</v>
      </c>
      <c r="M6" s="230">
        <v>2.797202797202797</v>
      </c>
      <c r="N6" s="231">
        <v>15.384615384615385</v>
      </c>
      <c r="O6" s="230">
        <v>9.090909090909092</v>
      </c>
      <c r="P6" s="231">
        <v>7.6923076923076925</v>
      </c>
      <c r="Q6" s="230">
        <v>16.783216783216783</v>
      </c>
      <c r="R6" s="231">
        <v>4.195804195804196</v>
      </c>
      <c r="S6" s="230">
        <v>2.797202797202797</v>
      </c>
      <c r="T6" s="231">
        <v>6.993006993006993</v>
      </c>
      <c r="U6" s="230">
        <v>0</v>
      </c>
      <c r="V6" s="231">
        <v>0</v>
      </c>
      <c r="W6" s="230">
        <v>0</v>
      </c>
      <c r="X6" s="231">
        <v>0</v>
      </c>
      <c r="Y6" s="230">
        <v>0</v>
      </c>
      <c r="Z6" s="231">
        <v>0</v>
      </c>
      <c r="AA6" s="230">
        <v>2.797202797202797</v>
      </c>
      <c r="AB6" s="231">
        <v>0.6993006993006993</v>
      </c>
      <c r="AC6" s="230">
        <v>3.4965034965034967</v>
      </c>
      <c r="AD6" s="231">
        <v>1.3986013986013985</v>
      </c>
      <c r="AE6" s="230">
        <v>1.048951048951049</v>
      </c>
      <c r="AF6" s="232">
        <v>2.4475524475524475</v>
      </c>
    </row>
    <row r="7" spans="1:32" ht="12.75">
      <c r="A7" s="1472"/>
      <c r="B7" s="229" t="s">
        <v>309</v>
      </c>
      <c r="C7" s="230">
        <v>25.10460251046025</v>
      </c>
      <c r="D7" s="231">
        <v>12.133891213389122</v>
      </c>
      <c r="E7" s="230">
        <v>37.238493723849366</v>
      </c>
      <c r="F7" s="231">
        <v>8.786610878661087</v>
      </c>
      <c r="G7" s="230">
        <v>2.510460251046025</v>
      </c>
      <c r="H7" s="231">
        <v>11.297071129707113</v>
      </c>
      <c r="I7" s="230">
        <v>7.112970711297072</v>
      </c>
      <c r="J7" s="231">
        <v>5.857740585774058</v>
      </c>
      <c r="K7" s="230">
        <v>12.97071129707113</v>
      </c>
      <c r="L7" s="231">
        <v>7.531380753138076</v>
      </c>
      <c r="M7" s="230">
        <v>3.3472803347280333</v>
      </c>
      <c r="N7" s="231">
        <v>10.87866108786611</v>
      </c>
      <c r="O7" s="230">
        <v>10.0418410041841</v>
      </c>
      <c r="P7" s="231">
        <v>5.02092050209205</v>
      </c>
      <c r="Q7" s="230">
        <v>15.062761506276152</v>
      </c>
      <c r="R7" s="231">
        <v>7.531380753138076</v>
      </c>
      <c r="S7" s="230">
        <v>3.765690376569038</v>
      </c>
      <c r="T7" s="231">
        <v>11.297071129707113</v>
      </c>
      <c r="U7" s="230">
        <v>0</v>
      </c>
      <c r="V7" s="231">
        <v>0</v>
      </c>
      <c r="W7" s="230">
        <v>0</v>
      </c>
      <c r="X7" s="231">
        <v>0</v>
      </c>
      <c r="Y7" s="230">
        <v>0</v>
      </c>
      <c r="Z7" s="231">
        <v>0</v>
      </c>
      <c r="AA7" s="230">
        <v>1.2552301255230125</v>
      </c>
      <c r="AB7" s="231">
        <v>0</v>
      </c>
      <c r="AC7" s="230">
        <v>1.2552301255230125</v>
      </c>
      <c r="AD7" s="231">
        <v>0</v>
      </c>
      <c r="AE7" s="230">
        <v>0</v>
      </c>
      <c r="AF7" s="232">
        <v>0</v>
      </c>
    </row>
    <row r="8" spans="1:32" ht="12.75">
      <c r="A8" s="1472"/>
      <c r="B8" s="229" t="s">
        <v>310</v>
      </c>
      <c r="C8" s="230">
        <v>29.074889867841406</v>
      </c>
      <c r="D8" s="231">
        <v>14.537444933920703</v>
      </c>
      <c r="E8" s="230">
        <v>43.61233480176212</v>
      </c>
      <c r="F8" s="231">
        <v>5.726872246696035</v>
      </c>
      <c r="G8" s="230">
        <v>3.0837004405286343</v>
      </c>
      <c r="H8" s="231">
        <v>3.0837004405286343</v>
      </c>
      <c r="I8" s="230">
        <v>10.572687224669604</v>
      </c>
      <c r="J8" s="231">
        <v>4.405286343612335</v>
      </c>
      <c r="K8" s="230">
        <v>14.977973568281937</v>
      </c>
      <c r="L8" s="231">
        <v>4.845814977973569</v>
      </c>
      <c r="M8" s="230">
        <v>7.048458149779736</v>
      </c>
      <c r="N8" s="231">
        <v>11.894273127753303</v>
      </c>
      <c r="O8" s="230">
        <v>6.607929515418502</v>
      </c>
      <c r="P8" s="231">
        <v>1.762114537444934</v>
      </c>
      <c r="Q8" s="230">
        <v>8.370044052863436</v>
      </c>
      <c r="R8" s="231">
        <v>4.845814977973569</v>
      </c>
      <c r="S8" s="230">
        <v>3.9647577092511015</v>
      </c>
      <c r="T8" s="231">
        <v>8.81057268722467</v>
      </c>
      <c r="U8" s="230">
        <v>0</v>
      </c>
      <c r="V8" s="231">
        <v>0.881057268722467</v>
      </c>
      <c r="W8" s="230">
        <v>0.881057268722467</v>
      </c>
      <c r="X8" s="231">
        <v>0</v>
      </c>
      <c r="Y8" s="230">
        <v>0</v>
      </c>
      <c r="Z8" s="231">
        <v>0</v>
      </c>
      <c r="AA8" s="230">
        <v>1.3215859030837005</v>
      </c>
      <c r="AB8" s="231">
        <v>1.3215859030837005</v>
      </c>
      <c r="AC8" s="230">
        <v>2.643171806167401</v>
      </c>
      <c r="AD8" s="231">
        <v>0</v>
      </c>
      <c r="AE8" s="230">
        <v>0</v>
      </c>
      <c r="AF8" s="232">
        <v>0</v>
      </c>
    </row>
    <row r="9" spans="1:32" s="233" customFormat="1" ht="12.75">
      <c r="A9" s="1472"/>
      <c r="B9" s="229" t="s">
        <v>311</v>
      </c>
      <c r="C9" s="230">
        <v>19.747899159663866</v>
      </c>
      <c r="D9" s="231">
        <v>12.605042016806722</v>
      </c>
      <c r="E9" s="230">
        <v>32.35294117647059</v>
      </c>
      <c r="F9" s="231">
        <v>7.142857142857142</v>
      </c>
      <c r="G9" s="230">
        <v>3.361344537815126</v>
      </c>
      <c r="H9" s="231">
        <v>10.504201680672269</v>
      </c>
      <c r="I9" s="230">
        <v>10.084033613445378</v>
      </c>
      <c r="J9" s="231">
        <v>5.46218487394958</v>
      </c>
      <c r="K9" s="230">
        <v>15.546218487394958</v>
      </c>
      <c r="L9" s="231">
        <v>5.042016806722689</v>
      </c>
      <c r="M9" s="230">
        <v>1.680672268907563</v>
      </c>
      <c r="N9" s="231">
        <v>6.722689075630252</v>
      </c>
      <c r="O9" s="230">
        <v>14.285714285714285</v>
      </c>
      <c r="P9" s="231">
        <v>7.142857142857142</v>
      </c>
      <c r="Q9" s="230">
        <v>21.428571428571427</v>
      </c>
      <c r="R9" s="231">
        <v>7.9831932773109235</v>
      </c>
      <c r="S9" s="230">
        <v>2.941176470588235</v>
      </c>
      <c r="T9" s="231">
        <v>10.92436974789916</v>
      </c>
      <c r="U9" s="230">
        <v>0.42016806722689076</v>
      </c>
      <c r="V9" s="231">
        <v>0</v>
      </c>
      <c r="W9" s="230">
        <v>0.42016806722689076</v>
      </c>
      <c r="X9" s="231">
        <v>0</v>
      </c>
      <c r="Y9" s="230">
        <v>0</v>
      </c>
      <c r="Z9" s="231">
        <v>0</v>
      </c>
      <c r="AA9" s="230">
        <v>1.680672268907563</v>
      </c>
      <c r="AB9" s="231">
        <v>0.42016806722689076</v>
      </c>
      <c r="AC9" s="230">
        <v>2.100840336134454</v>
      </c>
      <c r="AD9" s="231">
        <v>0</v>
      </c>
      <c r="AE9" s="230">
        <v>0</v>
      </c>
      <c r="AF9" s="232">
        <v>0</v>
      </c>
    </row>
    <row r="10" spans="1:32" s="233" customFormat="1" ht="12.75">
      <c r="A10" s="1472"/>
      <c r="B10" s="229" t="s">
        <v>312</v>
      </c>
      <c r="C10" s="230">
        <v>21.03174603174603</v>
      </c>
      <c r="D10" s="231">
        <v>11.507936507936508</v>
      </c>
      <c r="E10" s="230">
        <v>32.53968253968254</v>
      </c>
      <c r="F10" s="231">
        <v>4.365079365079365</v>
      </c>
      <c r="G10" s="230">
        <v>0.7936507936507936</v>
      </c>
      <c r="H10" s="231">
        <v>5.158730158730158</v>
      </c>
      <c r="I10" s="230">
        <v>12.698412698412698</v>
      </c>
      <c r="J10" s="231">
        <v>7.936507936507936</v>
      </c>
      <c r="K10" s="230">
        <v>20.634920634920633</v>
      </c>
      <c r="L10" s="231">
        <v>10.714285714285714</v>
      </c>
      <c r="M10" s="230">
        <v>5.555555555555555</v>
      </c>
      <c r="N10" s="231">
        <v>16.26984126984127</v>
      </c>
      <c r="O10" s="230">
        <v>10.317460317460316</v>
      </c>
      <c r="P10" s="231">
        <v>5.952380952380952</v>
      </c>
      <c r="Q10" s="230">
        <v>16.26984126984127</v>
      </c>
      <c r="R10" s="231">
        <v>4.761904761904762</v>
      </c>
      <c r="S10" s="230">
        <v>1.5873015873015872</v>
      </c>
      <c r="T10" s="231">
        <v>6.349206349206349</v>
      </c>
      <c r="U10" s="230">
        <v>0.7936507936507936</v>
      </c>
      <c r="V10" s="231">
        <v>0</v>
      </c>
      <c r="W10" s="230">
        <v>0.7936507936507936</v>
      </c>
      <c r="X10" s="231">
        <v>0</v>
      </c>
      <c r="Y10" s="230">
        <v>0</v>
      </c>
      <c r="Z10" s="231">
        <v>0</v>
      </c>
      <c r="AA10" s="230">
        <v>1.5873015873015872</v>
      </c>
      <c r="AB10" s="231">
        <v>0</v>
      </c>
      <c r="AC10" s="230">
        <v>1.5873015873015872</v>
      </c>
      <c r="AD10" s="231">
        <v>0</v>
      </c>
      <c r="AE10" s="230">
        <v>0.3968253968253968</v>
      </c>
      <c r="AF10" s="232">
        <v>0.3968253968253968</v>
      </c>
    </row>
    <row r="11" spans="1:32" s="233" customFormat="1" ht="14.25" customHeight="1">
      <c r="A11" s="1472" t="s">
        <v>204</v>
      </c>
      <c r="B11" s="234" t="s">
        <v>308</v>
      </c>
      <c r="C11" s="230">
        <v>18.886915334517465</v>
      </c>
      <c r="D11" s="231">
        <v>9.100905015647468</v>
      </c>
      <c r="E11" s="230">
        <v>27.98782035016493</v>
      </c>
      <c r="F11" s="231">
        <v>5.024105556965237</v>
      </c>
      <c r="G11" s="230">
        <v>2.5712594096253065</v>
      </c>
      <c r="H11" s="231">
        <v>7.595364966590544</v>
      </c>
      <c r="I11" s="230">
        <v>14.818573965998477</v>
      </c>
      <c r="J11" s="231">
        <v>9.540725704136007</v>
      </c>
      <c r="K11" s="230">
        <v>24.359299670134487</v>
      </c>
      <c r="L11" s="231">
        <v>7.959062843609913</v>
      </c>
      <c r="M11" s="230">
        <v>2.782711663706335</v>
      </c>
      <c r="N11" s="231">
        <v>10.741774507316249</v>
      </c>
      <c r="O11" s="230">
        <v>10.665651695847078</v>
      </c>
      <c r="P11" s="231">
        <v>6.419690433900025</v>
      </c>
      <c r="Q11" s="230">
        <v>17.0853421297471</v>
      </c>
      <c r="R11" s="231">
        <v>6.318193351941131</v>
      </c>
      <c r="S11" s="230">
        <v>2.774253573543094</v>
      </c>
      <c r="T11" s="231">
        <v>9.092446925484225</v>
      </c>
      <c r="U11" s="230">
        <v>0.6512729425695678</v>
      </c>
      <c r="V11" s="231">
        <v>0.25374270489723416</v>
      </c>
      <c r="W11" s="230">
        <v>0.9050156474668021</v>
      </c>
      <c r="X11" s="231">
        <v>0.21991034424426967</v>
      </c>
      <c r="Y11" s="230">
        <v>0.07612281146917026</v>
      </c>
      <c r="Z11" s="231">
        <v>0.2960331557134399</v>
      </c>
      <c r="AA11" s="230">
        <v>0.5159434999577096</v>
      </c>
      <c r="AB11" s="231">
        <v>0.3467816966928868</v>
      </c>
      <c r="AC11" s="230">
        <v>0.8627251966505963</v>
      </c>
      <c r="AD11" s="231">
        <v>0.7443119343652204</v>
      </c>
      <c r="AE11" s="230">
        <v>0.3298655163664045</v>
      </c>
      <c r="AF11" s="232">
        <v>1.0741774507316248</v>
      </c>
    </row>
    <row r="12" spans="1:32" s="233" customFormat="1" ht="15" customHeight="1">
      <c r="A12" s="1472"/>
      <c r="B12" s="234" t="s">
        <v>309</v>
      </c>
      <c r="C12" s="230">
        <v>19.20980926430518</v>
      </c>
      <c r="D12" s="231">
        <v>9.783719346049047</v>
      </c>
      <c r="E12" s="230">
        <v>28.993528610354225</v>
      </c>
      <c r="F12" s="231">
        <v>5.543256130790191</v>
      </c>
      <c r="G12" s="230">
        <v>2.6141008174386924</v>
      </c>
      <c r="H12" s="231">
        <v>8.157356948228884</v>
      </c>
      <c r="I12" s="230">
        <v>15.173705722070846</v>
      </c>
      <c r="J12" s="231">
        <v>8.753405994550409</v>
      </c>
      <c r="K12" s="230">
        <v>23.92711171662125</v>
      </c>
      <c r="L12" s="231">
        <v>7.041893732970027</v>
      </c>
      <c r="M12" s="230">
        <v>2.971730245231608</v>
      </c>
      <c r="N12" s="231">
        <v>10.013623978201634</v>
      </c>
      <c r="O12" s="230">
        <v>10.141348773841962</v>
      </c>
      <c r="P12" s="231">
        <v>6.028610354223433</v>
      </c>
      <c r="Q12" s="230">
        <v>16.169959128065393</v>
      </c>
      <c r="R12" s="231">
        <v>6.2585149863760225</v>
      </c>
      <c r="S12" s="230">
        <v>3.1846049046321525</v>
      </c>
      <c r="T12" s="231">
        <v>9.443119891008173</v>
      </c>
      <c r="U12" s="230">
        <v>1.0388283378746594</v>
      </c>
      <c r="V12" s="231">
        <v>0.24693460490463215</v>
      </c>
      <c r="W12" s="230">
        <v>1.2857629427792916</v>
      </c>
      <c r="X12" s="231">
        <v>0.21287465940054498</v>
      </c>
      <c r="Y12" s="230">
        <v>0.09366485013623978</v>
      </c>
      <c r="Z12" s="231">
        <v>0.30653950953678477</v>
      </c>
      <c r="AA12" s="230">
        <v>0.6811989100817438</v>
      </c>
      <c r="AB12" s="231">
        <v>0.3746594005449591</v>
      </c>
      <c r="AC12" s="230">
        <v>1.055858310626703</v>
      </c>
      <c r="AD12" s="231">
        <v>0.4512942779291553</v>
      </c>
      <c r="AE12" s="230">
        <v>0.19584468664850135</v>
      </c>
      <c r="AF12" s="232">
        <v>0.6471389645776567</v>
      </c>
    </row>
    <row r="13" spans="1:32" s="233" customFormat="1" ht="15" customHeight="1">
      <c r="A13" s="1472"/>
      <c r="B13" s="234" t="s">
        <v>310</v>
      </c>
      <c r="C13" s="230">
        <v>19.627093474135798</v>
      </c>
      <c r="D13" s="231">
        <v>9.644418777328603</v>
      </c>
      <c r="E13" s="230">
        <v>29.271512251464397</v>
      </c>
      <c r="F13" s="231">
        <v>5.296592690372082</v>
      </c>
      <c r="G13" s="230">
        <v>2.813299232736573</v>
      </c>
      <c r="H13" s="231">
        <v>8.109891923108654</v>
      </c>
      <c r="I13" s="230">
        <v>15.279267387179276</v>
      </c>
      <c r="J13" s="231">
        <v>8.571900008250143</v>
      </c>
      <c r="K13" s="230">
        <v>23.85116739542942</v>
      </c>
      <c r="L13" s="231">
        <v>6.971371999009983</v>
      </c>
      <c r="M13" s="230">
        <v>2.541044468278195</v>
      </c>
      <c r="N13" s="231">
        <v>9.512416467288178</v>
      </c>
      <c r="O13" s="230">
        <v>11.277947364078871</v>
      </c>
      <c r="P13" s="231">
        <v>6.608365646398812</v>
      </c>
      <c r="Q13" s="230">
        <v>17.886313010477682</v>
      </c>
      <c r="R13" s="231">
        <v>5.626598465473146</v>
      </c>
      <c r="S13" s="230">
        <v>2.706047355828727</v>
      </c>
      <c r="T13" s="231">
        <v>8.332645821301874</v>
      </c>
      <c r="U13" s="230">
        <v>0.7095124164672881</v>
      </c>
      <c r="V13" s="231">
        <v>0.31350548634601105</v>
      </c>
      <c r="W13" s="230">
        <v>1.0230179028132993</v>
      </c>
      <c r="X13" s="231">
        <v>0.18975332068311196</v>
      </c>
      <c r="Y13" s="230">
        <v>0.1155020212853725</v>
      </c>
      <c r="Z13" s="231">
        <v>0.3052553419684845</v>
      </c>
      <c r="AA13" s="230">
        <v>0.5775101064268625</v>
      </c>
      <c r="AB13" s="231">
        <v>0.38775678574375055</v>
      </c>
      <c r="AC13" s="230">
        <v>0.9652668921706129</v>
      </c>
      <c r="AD13" s="231">
        <v>0.5032588070291231</v>
      </c>
      <c r="AE13" s="230">
        <v>0.2392541869482716</v>
      </c>
      <c r="AF13" s="232">
        <v>0.7425129939773946</v>
      </c>
    </row>
    <row r="14" spans="1:32" s="233" customFormat="1" ht="12.75" customHeight="1">
      <c r="A14" s="1472"/>
      <c r="B14" s="234" t="s">
        <v>311</v>
      </c>
      <c r="C14" s="230">
        <v>19.022379269729093</v>
      </c>
      <c r="D14" s="231">
        <v>9.010600706713781</v>
      </c>
      <c r="E14" s="230">
        <v>28.032979976442874</v>
      </c>
      <c r="F14" s="231">
        <v>6.099612990072354</v>
      </c>
      <c r="G14" s="230">
        <v>3.070839643277806</v>
      </c>
      <c r="H14" s="231">
        <v>9.170452633350159</v>
      </c>
      <c r="I14" s="230">
        <v>14.630657916876999</v>
      </c>
      <c r="J14" s="231">
        <v>8.682483594144372</v>
      </c>
      <c r="K14" s="230">
        <v>23.31314151102137</v>
      </c>
      <c r="L14" s="231">
        <v>6.983005216220764</v>
      </c>
      <c r="M14" s="230">
        <v>2.5660440854787145</v>
      </c>
      <c r="N14" s="231">
        <v>9.54904930169948</v>
      </c>
      <c r="O14" s="230">
        <v>10.777385159010601</v>
      </c>
      <c r="P14" s="231">
        <v>6.402490324751808</v>
      </c>
      <c r="Q14" s="230">
        <v>17.179875483762412</v>
      </c>
      <c r="R14" s="231">
        <v>6.259464916708733</v>
      </c>
      <c r="S14" s="230">
        <v>2.700656234225139</v>
      </c>
      <c r="T14" s="231">
        <v>8.960121150933873</v>
      </c>
      <c r="U14" s="230">
        <v>0.8497391889618037</v>
      </c>
      <c r="V14" s="231">
        <v>0.2523977788995457</v>
      </c>
      <c r="W14" s="230">
        <v>1.1021369678613495</v>
      </c>
      <c r="X14" s="231">
        <v>0.21874474171293962</v>
      </c>
      <c r="Y14" s="230">
        <v>0.10937237085646981</v>
      </c>
      <c r="Z14" s="231">
        <v>0.3281171125694094</v>
      </c>
      <c r="AA14" s="230">
        <v>0.8076728924785461</v>
      </c>
      <c r="AB14" s="231">
        <v>0.43748948342587923</v>
      </c>
      <c r="AC14" s="230">
        <v>1.2451623759044252</v>
      </c>
      <c r="AD14" s="231">
        <v>0.7992596331818946</v>
      </c>
      <c r="AE14" s="230">
        <v>0.31970385327275785</v>
      </c>
      <c r="AF14" s="232">
        <v>1.1189634864546525</v>
      </c>
    </row>
    <row r="15" spans="1:32" s="233" customFormat="1" ht="15.75" customHeight="1" thickBot="1">
      <c r="A15" s="1473"/>
      <c r="B15" s="235" t="s">
        <v>312</v>
      </c>
      <c r="C15" s="236">
        <v>18.823935756843106</v>
      </c>
      <c r="D15" s="237">
        <v>9.955962352128486</v>
      </c>
      <c r="E15" s="236">
        <v>28.77989810897159</v>
      </c>
      <c r="F15" s="237">
        <v>6.657456178222951</v>
      </c>
      <c r="G15" s="236">
        <v>3.3157758397375012</v>
      </c>
      <c r="H15" s="237">
        <v>9.973232017960452</v>
      </c>
      <c r="I15" s="236">
        <v>14.592867628011398</v>
      </c>
      <c r="J15" s="237">
        <v>8.323978931007685</v>
      </c>
      <c r="K15" s="236">
        <v>22.91684655901908</v>
      </c>
      <c r="L15" s="237">
        <v>6.838787669458596</v>
      </c>
      <c r="M15" s="236">
        <v>2.9358431914342455</v>
      </c>
      <c r="N15" s="237">
        <v>9.774630860892842</v>
      </c>
      <c r="O15" s="236">
        <v>10.318625334599774</v>
      </c>
      <c r="P15" s="237">
        <v>5.733529056212762</v>
      </c>
      <c r="Q15" s="236">
        <v>16.052154390812536</v>
      </c>
      <c r="R15" s="237">
        <v>5.81124255245661</v>
      </c>
      <c r="S15" s="236">
        <v>2.8926690268543305</v>
      </c>
      <c r="T15" s="237">
        <v>8.70391157931094</v>
      </c>
      <c r="U15" s="236">
        <v>1.027545117001986</v>
      </c>
      <c r="V15" s="237">
        <v>0.3281236508073569</v>
      </c>
      <c r="W15" s="236">
        <v>1.3556687678093429</v>
      </c>
      <c r="X15" s="237">
        <v>0.16406182540367845</v>
      </c>
      <c r="Y15" s="236">
        <v>0.043174164579915374</v>
      </c>
      <c r="Z15" s="237">
        <v>0.20723598998359383</v>
      </c>
      <c r="AA15" s="236">
        <v>0.7425956307745446</v>
      </c>
      <c r="AB15" s="237">
        <v>0.33675848372333994</v>
      </c>
      <c r="AC15" s="236">
        <v>1.0793541144978844</v>
      </c>
      <c r="AD15" s="237">
        <v>0.8116742941024092</v>
      </c>
      <c r="AE15" s="236">
        <v>0.345393316639323</v>
      </c>
      <c r="AF15" s="238">
        <v>1.1570676107417321</v>
      </c>
    </row>
    <row r="16" spans="1:18" ht="13.5" customHeight="1" thickTop="1">
      <c r="A16" s="946" t="s">
        <v>689</v>
      </c>
      <c r="B16" s="946"/>
      <c r="C16" s="946"/>
      <c r="D16" s="946"/>
      <c r="E16" s="946"/>
      <c r="F16" s="946"/>
      <c r="G16" s="946"/>
      <c r="H16" s="946"/>
      <c r="I16" s="946"/>
      <c r="J16" s="946"/>
      <c r="K16" s="946"/>
      <c r="L16" s="946"/>
      <c r="M16" s="946"/>
      <c r="N16" s="946"/>
      <c r="O16" s="946"/>
      <c r="P16" s="946"/>
      <c r="Q16" s="946"/>
      <c r="R16" s="946"/>
    </row>
  </sheetData>
  <sheetProtection/>
  <mergeCells count="15">
    <mergeCell ref="AD2:AF3"/>
    <mergeCell ref="R2:T3"/>
    <mergeCell ref="U2:W3"/>
    <mergeCell ref="X2:Z3"/>
    <mergeCell ref="AA2:AC3"/>
    <mergeCell ref="A6:A10"/>
    <mergeCell ref="A11:A15"/>
    <mergeCell ref="A16:R16"/>
    <mergeCell ref="A1:AF1"/>
    <mergeCell ref="B2:B5"/>
    <mergeCell ref="C2:E3"/>
    <mergeCell ref="F2:H3"/>
    <mergeCell ref="I2:K3"/>
    <mergeCell ref="L2:N3"/>
    <mergeCell ref="O2:Q3"/>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A38"/>
  <sheetViews>
    <sheetView zoomScale="75" zoomScaleNormal="75" zoomScalePageLayoutView="0" workbookViewId="0" topLeftCell="A1">
      <selection activeCell="A3" sqref="A3"/>
    </sheetView>
  </sheetViews>
  <sheetFormatPr defaultColWidth="11.421875" defaultRowHeight="15"/>
  <cols>
    <col min="1" max="2" width="11.421875" style="16" customWidth="1"/>
    <col min="3" max="3" width="17.28125" style="16" customWidth="1"/>
    <col min="4" max="26" width="5.7109375" style="16" customWidth="1"/>
    <col min="27" max="16384" width="11.421875" style="16" customWidth="1"/>
  </cols>
  <sheetData>
    <row r="1" spans="1:26" ht="15" customHeight="1">
      <c r="A1" s="1476" t="s">
        <v>702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768"/>
      <c r="Z1" s="768"/>
    </row>
    <row r="2" spans="1:26" s="240" customFormat="1" ht="15" customHeight="1" thickBot="1">
      <c r="A2" s="1477"/>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773"/>
      <c r="Z2" s="773"/>
    </row>
    <row r="3" spans="1:27" s="240" customFormat="1" ht="15" customHeight="1" thickTop="1">
      <c r="A3" s="868"/>
      <c r="B3" s="869"/>
      <c r="C3" s="870"/>
      <c r="D3" s="873" t="s">
        <v>697</v>
      </c>
      <c r="E3" s="874"/>
      <c r="F3" s="874"/>
      <c r="G3" s="874"/>
      <c r="H3" s="874"/>
      <c r="I3" s="874"/>
      <c r="J3" s="874"/>
      <c r="K3" s="874"/>
      <c r="L3" s="874"/>
      <c r="M3" s="874"/>
      <c r="N3" s="874"/>
      <c r="O3" s="874"/>
      <c r="P3" s="874"/>
      <c r="Q3" s="874"/>
      <c r="R3" s="874"/>
      <c r="S3" s="874"/>
      <c r="T3" s="874"/>
      <c r="U3" s="874"/>
      <c r="V3" s="874"/>
      <c r="W3" s="874"/>
      <c r="X3" s="874"/>
      <c r="Y3" s="874"/>
      <c r="Z3" s="874"/>
      <c r="AA3" s="875"/>
    </row>
    <row r="4" spans="1:27" s="240" customFormat="1" ht="15" customHeight="1">
      <c r="A4" s="800"/>
      <c r="B4" s="871"/>
      <c r="C4" s="872"/>
      <c r="D4" s="1185" t="s">
        <v>698</v>
      </c>
      <c r="E4" s="1282"/>
      <c r="F4" s="1186"/>
      <c r="G4" s="1209" t="s">
        <v>333</v>
      </c>
      <c r="H4" s="1282"/>
      <c r="I4" s="1186"/>
      <c r="J4" s="1209" t="s">
        <v>699</v>
      </c>
      <c r="K4" s="1282"/>
      <c r="L4" s="1186"/>
      <c r="M4" s="1209" t="s">
        <v>700</v>
      </c>
      <c r="N4" s="1282"/>
      <c r="O4" s="1186"/>
      <c r="P4" s="1209" t="s">
        <v>334</v>
      </c>
      <c r="Q4" s="1282"/>
      <c r="R4" s="1186"/>
      <c r="S4" s="1209" t="s">
        <v>335</v>
      </c>
      <c r="T4" s="1282"/>
      <c r="U4" s="1186"/>
      <c r="V4" s="1209" t="s">
        <v>701</v>
      </c>
      <c r="W4" s="1282"/>
      <c r="X4" s="1186"/>
      <c r="Y4" s="1209" t="s">
        <v>196</v>
      </c>
      <c r="Z4" s="1282"/>
      <c r="AA4" s="1211"/>
    </row>
    <row r="5" spans="1:27" s="240" customFormat="1" ht="15" customHeight="1">
      <c r="A5" s="800" t="s">
        <v>245</v>
      </c>
      <c r="B5" s="1486" t="s">
        <v>690</v>
      </c>
      <c r="C5" s="1487"/>
      <c r="D5" s="1185"/>
      <c r="E5" s="1282"/>
      <c r="F5" s="1186"/>
      <c r="G5" s="1209"/>
      <c r="H5" s="1282"/>
      <c r="I5" s="1186"/>
      <c r="J5" s="1209"/>
      <c r="K5" s="1282"/>
      <c r="L5" s="1186"/>
      <c r="M5" s="1209"/>
      <c r="N5" s="1282"/>
      <c r="O5" s="1186"/>
      <c r="P5" s="1209"/>
      <c r="Q5" s="1282"/>
      <c r="R5" s="1186"/>
      <c r="S5" s="1209"/>
      <c r="T5" s="1282"/>
      <c r="U5" s="1186"/>
      <c r="V5" s="1209"/>
      <c r="W5" s="1282"/>
      <c r="X5" s="1186"/>
      <c r="Y5" s="1209"/>
      <c r="Z5" s="1282"/>
      <c r="AA5" s="1211"/>
    </row>
    <row r="6" spans="1:27" s="240" customFormat="1" ht="15" customHeight="1">
      <c r="A6" s="800"/>
      <c r="B6" s="871"/>
      <c r="C6" s="872"/>
      <c r="D6" s="185" t="s">
        <v>302</v>
      </c>
      <c r="E6" s="187" t="s">
        <v>303</v>
      </c>
      <c r="F6" s="187" t="s">
        <v>688</v>
      </c>
      <c r="G6" s="187" t="s">
        <v>302</v>
      </c>
      <c r="H6" s="187" t="s">
        <v>303</v>
      </c>
      <c r="I6" s="187" t="s">
        <v>688</v>
      </c>
      <c r="J6" s="183" t="s">
        <v>302</v>
      </c>
      <c r="K6" s="201" t="s">
        <v>303</v>
      </c>
      <c r="L6" s="201" t="s">
        <v>688</v>
      </c>
      <c r="M6" s="187" t="s">
        <v>302</v>
      </c>
      <c r="N6" s="183" t="s">
        <v>303</v>
      </c>
      <c r="O6" s="201" t="s">
        <v>688</v>
      </c>
      <c r="P6" s="201" t="s">
        <v>302</v>
      </c>
      <c r="Q6" s="187" t="s">
        <v>303</v>
      </c>
      <c r="R6" s="183" t="s">
        <v>688</v>
      </c>
      <c r="S6" s="201" t="s">
        <v>302</v>
      </c>
      <c r="T6" s="187" t="s">
        <v>303</v>
      </c>
      <c r="U6" s="183" t="s">
        <v>688</v>
      </c>
      <c r="V6" s="201" t="s">
        <v>302</v>
      </c>
      <c r="W6" s="201" t="s">
        <v>303</v>
      </c>
      <c r="X6" s="201" t="s">
        <v>688</v>
      </c>
      <c r="Y6" s="201" t="s">
        <v>302</v>
      </c>
      <c r="Z6" s="201" t="s">
        <v>303</v>
      </c>
      <c r="AA6" s="228" t="s">
        <v>688</v>
      </c>
    </row>
    <row r="7" spans="1:27" s="240" customFormat="1" ht="15" customHeight="1">
      <c r="A7" s="800"/>
      <c r="B7" s="871"/>
      <c r="C7" s="872"/>
      <c r="D7" s="748" t="s">
        <v>210</v>
      </c>
      <c r="E7" s="242"/>
      <c r="F7" s="242"/>
      <c r="G7" s="242"/>
      <c r="H7" s="242"/>
      <c r="I7" s="242"/>
      <c r="J7" s="242"/>
      <c r="K7" s="242"/>
      <c r="L7" s="242"/>
      <c r="M7" s="242"/>
      <c r="N7" s="242"/>
      <c r="O7" s="242"/>
      <c r="P7" s="242"/>
      <c r="Q7" s="242"/>
      <c r="R7" s="242"/>
      <c r="S7" s="242"/>
      <c r="T7" s="242"/>
      <c r="U7" s="242"/>
      <c r="V7" s="242"/>
      <c r="W7" s="242"/>
      <c r="X7" s="242"/>
      <c r="Y7" s="242"/>
      <c r="Z7" s="242"/>
      <c r="AA7" s="243"/>
    </row>
    <row r="8" spans="1:27" ht="15" customHeight="1">
      <c r="A8" s="1480">
        <v>2005</v>
      </c>
      <c r="B8" s="1481" t="s">
        <v>691</v>
      </c>
      <c r="C8" s="1482"/>
      <c r="D8" s="160">
        <v>4</v>
      </c>
      <c r="E8" s="159">
        <v>0</v>
      </c>
      <c r="F8" s="159">
        <v>4</v>
      </c>
      <c r="G8" s="159">
        <v>9</v>
      </c>
      <c r="H8" s="159">
        <v>4</v>
      </c>
      <c r="I8" s="159">
        <v>13</v>
      </c>
      <c r="J8" s="159">
        <v>22</v>
      </c>
      <c r="K8" s="159">
        <v>16</v>
      </c>
      <c r="L8" s="159">
        <v>38</v>
      </c>
      <c r="M8" s="159">
        <v>6</v>
      </c>
      <c r="N8" s="159">
        <v>3</v>
      </c>
      <c r="O8" s="159">
        <v>9</v>
      </c>
      <c r="P8" s="159">
        <v>0</v>
      </c>
      <c r="Q8" s="159">
        <v>0</v>
      </c>
      <c r="R8" s="159">
        <v>0</v>
      </c>
      <c r="S8" s="159">
        <v>0</v>
      </c>
      <c r="T8" s="159">
        <v>0</v>
      </c>
      <c r="U8" s="159">
        <v>0</v>
      </c>
      <c r="V8" s="159">
        <v>5</v>
      </c>
      <c r="W8" s="159">
        <v>0</v>
      </c>
      <c r="X8" s="159">
        <v>5</v>
      </c>
      <c r="Y8" s="430" t="s">
        <v>352</v>
      </c>
      <c r="Z8" s="430" t="s">
        <v>352</v>
      </c>
      <c r="AA8" s="747" t="s">
        <v>352</v>
      </c>
    </row>
    <row r="9" spans="1:27" ht="39" customHeight="1">
      <c r="A9" s="1480"/>
      <c r="B9" s="1478" t="s">
        <v>692</v>
      </c>
      <c r="C9" s="1479"/>
      <c r="D9" s="160">
        <v>3</v>
      </c>
      <c r="E9" s="159">
        <v>1</v>
      </c>
      <c r="F9" s="159">
        <v>4</v>
      </c>
      <c r="G9" s="159">
        <v>11</v>
      </c>
      <c r="H9" s="159">
        <v>5</v>
      </c>
      <c r="I9" s="159">
        <v>16</v>
      </c>
      <c r="J9" s="159">
        <v>1</v>
      </c>
      <c r="K9" s="159">
        <v>0</v>
      </c>
      <c r="L9" s="159">
        <v>1</v>
      </c>
      <c r="M9" s="159">
        <v>3</v>
      </c>
      <c r="N9" s="159">
        <v>0</v>
      </c>
      <c r="O9" s="159">
        <v>3</v>
      </c>
      <c r="P9" s="159">
        <v>6</v>
      </c>
      <c r="Q9" s="159">
        <v>3</v>
      </c>
      <c r="R9" s="159">
        <v>9</v>
      </c>
      <c r="S9" s="159">
        <v>2</v>
      </c>
      <c r="T9" s="159">
        <v>0</v>
      </c>
      <c r="U9" s="159">
        <v>2</v>
      </c>
      <c r="V9" s="159">
        <v>2</v>
      </c>
      <c r="W9" s="159">
        <v>0</v>
      </c>
      <c r="X9" s="159">
        <v>2</v>
      </c>
      <c r="Y9" s="430" t="s">
        <v>352</v>
      </c>
      <c r="Z9" s="430" t="s">
        <v>352</v>
      </c>
      <c r="AA9" s="747" t="s">
        <v>352</v>
      </c>
    </row>
    <row r="10" spans="1:27" ht="30" customHeight="1">
      <c r="A10" s="1480"/>
      <c r="B10" s="1481" t="s">
        <v>693</v>
      </c>
      <c r="C10" s="1482"/>
      <c r="D10" s="160">
        <v>0</v>
      </c>
      <c r="E10" s="159">
        <v>0</v>
      </c>
      <c r="F10" s="159">
        <v>0</v>
      </c>
      <c r="G10" s="159">
        <v>0</v>
      </c>
      <c r="H10" s="159">
        <v>0</v>
      </c>
      <c r="I10" s="159">
        <v>0</v>
      </c>
      <c r="J10" s="159">
        <v>5</v>
      </c>
      <c r="K10" s="159">
        <v>4</v>
      </c>
      <c r="L10" s="159">
        <v>9</v>
      </c>
      <c r="M10" s="159">
        <v>1</v>
      </c>
      <c r="N10" s="159">
        <v>2</v>
      </c>
      <c r="O10" s="159">
        <v>3</v>
      </c>
      <c r="P10" s="159">
        <v>0</v>
      </c>
      <c r="Q10" s="159">
        <v>0</v>
      </c>
      <c r="R10" s="159">
        <v>0</v>
      </c>
      <c r="S10" s="159">
        <v>0</v>
      </c>
      <c r="T10" s="159">
        <v>0</v>
      </c>
      <c r="U10" s="159">
        <v>0</v>
      </c>
      <c r="V10" s="159">
        <v>1</v>
      </c>
      <c r="W10" s="159">
        <v>1</v>
      </c>
      <c r="X10" s="159">
        <v>2</v>
      </c>
      <c r="Y10" s="430" t="s">
        <v>352</v>
      </c>
      <c r="Z10" s="430" t="s">
        <v>352</v>
      </c>
      <c r="AA10" s="747" t="s">
        <v>352</v>
      </c>
    </row>
    <row r="11" spans="1:27" ht="39" customHeight="1">
      <c r="A11" s="1480"/>
      <c r="B11" s="1478" t="s">
        <v>694</v>
      </c>
      <c r="C11" s="1479"/>
      <c r="D11" s="140">
        <v>3</v>
      </c>
      <c r="E11" s="159">
        <v>0</v>
      </c>
      <c r="F11" s="159">
        <v>3</v>
      </c>
      <c r="G11" s="159">
        <v>10</v>
      </c>
      <c r="H11" s="159">
        <v>4</v>
      </c>
      <c r="I11" s="159">
        <v>14</v>
      </c>
      <c r="J11" s="159">
        <v>12</v>
      </c>
      <c r="K11" s="159">
        <v>0</v>
      </c>
      <c r="L11" s="159">
        <v>12</v>
      </c>
      <c r="M11" s="159">
        <v>6</v>
      </c>
      <c r="N11" s="159">
        <v>1</v>
      </c>
      <c r="O11" s="159">
        <v>7</v>
      </c>
      <c r="P11" s="159">
        <v>0</v>
      </c>
      <c r="Q11" s="159">
        <v>0</v>
      </c>
      <c r="R11" s="159">
        <v>0</v>
      </c>
      <c r="S11" s="159">
        <v>0</v>
      </c>
      <c r="T11" s="159">
        <v>0</v>
      </c>
      <c r="U11" s="159">
        <v>0</v>
      </c>
      <c r="V11" s="159">
        <v>1</v>
      </c>
      <c r="W11" s="159">
        <v>0</v>
      </c>
      <c r="X11" s="159">
        <v>1</v>
      </c>
      <c r="Y11" s="430" t="s">
        <v>352</v>
      </c>
      <c r="Z11" s="430" t="s">
        <v>352</v>
      </c>
      <c r="AA11" s="747" t="s">
        <v>352</v>
      </c>
    </row>
    <row r="12" spans="1:27" s="241" customFormat="1" ht="15" customHeight="1" thickBot="1">
      <c r="A12" s="876"/>
      <c r="B12" s="1483" t="s">
        <v>229</v>
      </c>
      <c r="C12" s="1484"/>
      <c r="D12" s="161">
        <f aca="true" t="shared" si="0" ref="D12:X12">SUM(D8:D11)</f>
        <v>10</v>
      </c>
      <c r="E12" s="161">
        <f t="shared" si="0"/>
        <v>1</v>
      </c>
      <c r="F12" s="161">
        <f t="shared" si="0"/>
        <v>11</v>
      </c>
      <c r="G12" s="161">
        <f t="shared" si="0"/>
        <v>30</v>
      </c>
      <c r="H12" s="161">
        <f t="shared" si="0"/>
        <v>13</v>
      </c>
      <c r="I12" s="161">
        <f t="shared" si="0"/>
        <v>43</v>
      </c>
      <c r="J12" s="161">
        <f t="shared" si="0"/>
        <v>40</v>
      </c>
      <c r="K12" s="161">
        <f t="shared" si="0"/>
        <v>20</v>
      </c>
      <c r="L12" s="161">
        <f t="shared" si="0"/>
        <v>60</v>
      </c>
      <c r="M12" s="161">
        <f t="shared" si="0"/>
        <v>16</v>
      </c>
      <c r="N12" s="161">
        <f t="shared" si="0"/>
        <v>6</v>
      </c>
      <c r="O12" s="161">
        <f t="shared" si="0"/>
        <v>22</v>
      </c>
      <c r="P12" s="161">
        <f t="shared" si="0"/>
        <v>6</v>
      </c>
      <c r="Q12" s="161">
        <f t="shared" si="0"/>
        <v>3</v>
      </c>
      <c r="R12" s="161">
        <f t="shared" si="0"/>
        <v>9</v>
      </c>
      <c r="S12" s="161">
        <f t="shared" si="0"/>
        <v>2</v>
      </c>
      <c r="T12" s="161">
        <f t="shared" si="0"/>
        <v>0</v>
      </c>
      <c r="U12" s="161">
        <f t="shared" si="0"/>
        <v>2</v>
      </c>
      <c r="V12" s="161">
        <f t="shared" si="0"/>
        <v>9</v>
      </c>
      <c r="W12" s="161">
        <f t="shared" si="0"/>
        <v>1</v>
      </c>
      <c r="X12" s="161">
        <f t="shared" si="0"/>
        <v>10</v>
      </c>
      <c r="Y12" s="429" t="s">
        <v>352</v>
      </c>
      <c r="Z12" s="429" t="s">
        <v>352</v>
      </c>
      <c r="AA12" s="431" t="s">
        <v>352</v>
      </c>
    </row>
    <row r="13" spans="1:27" s="240" customFormat="1" ht="15" customHeight="1" thickTop="1">
      <c r="A13" s="800"/>
      <c r="B13" s="871"/>
      <c r="C13" s="872"/>
      <c r="D13" s="748" t="s">
        <v>210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3"/>
    </row>
    <row r="14" spans="1:27" ht="15" customHeight="1">
      <c r="A14" s="1480">
        <v>2006</v>
      </c>
      <c r="B14" s="1481" t="s">
        <v>691</v>
      </c>
      <c r="C14" s="1482"/>
      <c r="D14" s="160">
        <v>3</v>
      </c>
      <c r="E14" s="159">
        <v>3</v>
      </c>
      <c r="F14" s="159">
        <v>6</v>
      </c>
      <c r="G14" s="159">
        <v>8</v>
      </c>
      <c r="H14" s="159">
        <v>10</v>
      </c>
      <c r="I14" s="159">
        <v>18</v>
      </c>
      <c r="J14" s="159">
        <v>12</v>
      </c>
      <c r="K14" s="159">
        <v>15</v>
      </c>
      <c r="L14" s="159">
        <v>27</v>
      </c>
      <c r="M14" s="159">
        <v>8</v>
      </c>
      <c r="N14" s="159">
        <v>7</v>
      </c>
      <c r="O14" s="159">
        <v>15</v>
      </c>
      <c r="P14" s="159">
        <v>0</v>
      </c>
      <c r="Q14" s="159">
        <v>0</v>
      </c>
      <c r="R14" s="159">
        <v>0</v>
      </c>
      <c r="S14" s="159">
        <v>0</v>
      </c>
      <c r="T14" s="159">
        <v>0</v>
      </c>
      <c r="U14" s="159">
        <v>0</v>
      </c>
      <c r="V14" s="159">
        <v>1</v>
      </c>
      <c r="W14" s="159">
        <v>0</v>
      </c>
      <c r="X14" s="159">
        <v>1</v>
      </c>
      <c r="Y14" s="430" t="s">
        <v>352</v>
      </c>
      <c r="Z14" s="430" t="s">
        <v>352</v>
      </c>
      <c r="AA14" s="747" t="s">
        <v>352</v>
      </c>
    </row>
    <row r="15" spans="1:27" ht="39" customHeight="1">
      <c r="A15" s="1480"/>
      <c r="B15" s="1478" t="s">
        <v>692</v>
      </c>
      <c r="C15" s="1479"/>
      <c r="D15" s="160">
        <v>8</v>
      </c>
      <c r="E15" s="159">
        <v>0</v>
      </c>
      <c r="F15" s="159">
        <v>8</v>
      </c>
      <c r="G15" s="159">
        <v>9</v>
      </c>
      <c r="H15" s="159">
        <v>4</v>
      </c>
      <c r="I15" s="159">
        <v>13</v>
      </c>
      <c r="J15" s="159">
        <v>0</v>
      </c>
      <c r="K15" s="159">
        <v>0</v>
      </c>
      <c r="L15" s="159">
        <v>0</v>
      </c>
      <c r="M15" s="159">
        <v>1</v>
      </c>
      <c r="N15" s="159">
        <v>4</v>
      </c>
      <c r="O15" s="159">
        <v>5</v>
      </c>
      <c r="P15" s="159">
        <v>7</v>
      </c>
      <c r="Q15" s="159">
        <v>3</v>
      </c>
      <c r="R15" s="159">
        <v>10</v>
      </c>
      <c r="S15" s="159">
        <v>2</v>
      </c>
      <c r="T15" s="159">
        <v>0</v>
      </c>
      <c r="U15" s="159">
        <v>2</v>
      </c>
      <c r="V15" s="159">
        <v>4</v>
      </c>
      <c r="W15" s="159">
        <v>0</v>
      </c>
      <c r="X15" s="159">
        <v>4</v>
      </c>
      <c r="Y15" s="430" t="s">
        <v>352</v>
      </c>
      <c r="Z15" s="430" t="s">
        <v>352</v>
      </c>
      <c r="AA15" s="747" t="s">
        <v>352</v>
      </c>
    </row>
    <row r="16" spans="1:27" ht="30" customHeight="1">
      <c r="A16" s="1480"/>
      <c r="B16" s="1481" t="s">
        <v>693</v>
      </c>
      <c r="C16" s="1482"/>
      <c r="D16" s="160">
        <v>0</v>
      </c>
      <c r="E16" s="159">
        <v>0</v>
      </c>
      <c r="F16" s="159">
        <v>0</v>
      </c>
      <c r="G16" s="159">
        <v>0</v>
      </c>
      <c r="H16" s="159">
        <v>0</v>
      </c>
      <c r="I16" s="159">
        <v>0</v>
      </c>
      <c r="J16" s="159">
        <v>1</v>
      </c>
      <c r="K16" s="159">
        <v>1</v>
      </c>
      <c r="L16" s="159">
        <v>2</v>
      </c>
      <c r="M16" s="159">
        <v>4</v>
      </c>
      <c r="N16" s="159">
        <v>0</v>
      </c>
      <c r="O16" s="159">
        <v>4</v>
      </c>
      <c r="P16" s="159">
        <v>0</v>
      </c>
      <c r="Q16" s="159">
        <v>0</v>
      </c>
      <c r="R16" s="159">
        <v>0</v>
      </c>
      <c r="S16" s="159">
        <v>0</v>
      </c>
      <c r="T16" s="159">
        <v>0</v>
      </c>
      <c r="U16" s="159">
        <v>0</v>
      </c>
      <c r="V16" s="159">
        <v>2</v>
      </c>
      <c r="W16" s="159">
        <v>0</v>
      </c>
      <c r="X16" s="159">
        <v>2</v>
      </c>
      <c r="Y16" s="430" t="s">
        <v>352</v>
      </c>
      <c r="Z16" s="430" t="s">
        <v>352</v>
      </c>
      <c r="AA16" s="747" t="s">
        <v>352</v>
      </c>
    </row>
    <row r="17" spans="1:27" ht="39" customHeight="1">
      <c r="A17" s="1480"/>
      <c r="B17" s="1478" t="s">
        <v>694</v>
      </c>
      <c r="C17" s="1479"/>
      <c r="D17" s="140">
        <v>9</v>
      </c>
      <c r="E17" s="159">
        <v>4</v>
      </c>
      <c r="F17" s="159">
        <v>13</v>
      </c>
      <c r="G17" s="159">
        <v>11</v>
      </c>
      <c r="H17" s="159">
        <v>4</v>
      </c>
      <c r="I17" s="159">
        <v>15</v>
      </c>
      <c r="J17" s="159">
        <v>6</v>
      </c>
      <c r="K17" s="159">
        <v>0</v>
      </c>
      <c r="L17" s="159">
        <v>6</v>
      </c>
      <c r="M17" s="159">
        <v>9</v>
      </c>
      <c r="N17" s="159">
        <v>6</v>
      </c>
      <c r="O17" s="159">
        <v>15</v>
      </c>
      <c r="P17" s="159">
        <v>1</v>
      </c>
      <c r="Q17" s="159">
        <v>0</v>
      </c>
      <c r="R17" s="159">
        <v>1</v>
      </c>
      <c r="S17" s="159">
        <v>0</v>
      </c>
      <c r="T17" s="159">
        <v>0</v>
      </c>
      <c r="U17" s="159">
        <v>0</v>
      </c>
      <c r="V17" s="159">
        <v>1</v>
      </c>
      <c r="W17" s="159">
        <v>2</v>
      </c>
      <c r="X17" s="159">
        <v>3</v>
      </c>
      <c r="Y17" s="430" t="s">
        <v>352</v>
      </c>
      <c r="Z17" s="430" t="s">
        <v>352</v>
      </c>
      <c r="AA17" s="747" t="s">
        <v>352</v>
      </c>
    </row>
    <row r="18" spans="1:27" s="241" customFormat="1" ht="15" customHeight="1" thickBot="1">
      <c r="A18" s="876"/>
      <c r="B18" s="1483" t="s">
        <v>229</v>
      </c>
      <c r="C18" s="1484"/>
      <c r="D18" s="161">
        <f aca="true" t="shared" si="1" ref="D18:X18">SUM(D14:D17)</f>
        <v>20</v>
      </c>
      <c r="E18" s="161">
        <f t="shared" si="1"/>
        <v>7</v>
      </c>
      <c r="F18" s="161">
        <f t="shared" si="1"/>
        <v>27</v>
      </c>
      <c r="G18" s="161">
        <f t="shared" si="1"/>
        <v>28</v>
      </c>
      <c r="H18" s="161">
        <f t="shared" si="1"/>
        <v>18</v>
      </c>
      <c r="I18" s="161">
        <f t="shared" si="1"/>
        <v>46</v>
      </c>
      <c r="J18" s="161">
        <f t="shared" si="1"/>
        <v>19</v>
      </c>
      <c r="K18" s="161">
        <f t="shared" si="1"/>
        <v>16</v>
      </c>
      <c r="L18" s="161">
        <f t="shared" si="1"/>
        <v>35</v>
      </c>
      <c r="M18" s="161">
        <f t="shared" si="1"/>
        <v>22</v>
      </c>
      <c r="N18" s="161">
        <f t="shared" si="1"/>
        <v>17</v>
      </c>
      <c r="O18" s="161">
        <f t="shared" si="1"/>
        <v>39</v>
      </c>
      <c r="P18" s="161">
        <f t="shared" si="1"/>
        <v>8</v>
      </c>
      <c r="Q18" s="161">
        <f t="shared" si="1"/>
        <v>3</v>
      </c>
      <c r="R18" s="161">
        <f t="shared" si="1"/>
        <v>11</v>
      </c>
      <c r="S18" s="161">
        <f t="shared" si="1"/>
        <v>2</v>
      </c>
      <c r="T18" s="161">
        <f t="shared" si="1"/>
        <v>0</v>
      </c>
      <c r="U18" s="161">
        <f t="shared" si="1"/>
        <v>2</v>
      </c>
      <c r="V18" s="161">
        <f t="shared" si="1"/>
        <v>8</v>
      </c>
      <c r="W18" s="161">
        <f t="shared" si="1"/>
        <v>2</v>
      </c>
      <c r="X18" s="161">
        <f t="shared" si="1"/>
        <v>10</v>
      </c>
      <c r="Y18" s="429" t="s">
        <v>352</v>
      </c>
      <c r="Z18" s="429" t="s">
        <v>352</v>
      </c>
      <c r="AA18" s="431" t="s">
        <v>352</v>
      </c>
    </row>
    <row r="19" spans="1:27" s="240" customFormat="1" ht="15" customHeight="1" thickTop="1">
      <c r="A19" s="800"/>
      <c r="B19" s="871"/>
      <c r="C19" s="872"/>
      <c r="D19" s="748" t="s">
        <v>210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3"/>
    </row>
    <row r="20" spans="1:27" ht="15" customHeight="1">
      <c r="A20" s="1480">
        <v>2007</v>
      </c>
      <c r="B20" s="1481" t="s">
        <v>691</v>
      </c>
      <c r="C20" s="1482"/>
      <c r="D20" s="160">
        <v>2</v>
      </c>
      <c r="E20" s="159">
        <v>1</v>
      </c>
      <c r="F20" s="159">
        <v>3</v>
      </c>
      <c r="G20" s="159">
        <v>13</v>
      </c>
      <c r="H20" s="159">
        <v>7</v>
      </c>
      <c r="I20" s="159">
        <v>20</v>
      </c>
      <c r="J20" s="159">
        <v>11</v>
      </c>
      <c r="K20" s="159">
        <v>12</v>
      </c>
      <c r="L20" s="159">
        <v>23</v>
      </c>
      <c r="M20" s="159">
        <v>6</v>
      </c>
      <c r="N20" s="159">
        <v>4</v>
      </c>
      <c r="O20" s="159">
        <v>10</v>
      </c>
      <c r="P20" s="159">
        <v>0</v>
      </c>
      <c r="Q20" s="159">
        <v>0</v>
      </c>
      <c r="R20" s="159">
        <v>0</v>
      </c>
      <c r="S20" s="159">
        <v>0</v>
      </c>
      <c r="T20" s="159">
        <v>0</v>
      </c>
      <c r="U20" s="159">
        <v>0</v>
      </c>
      <c r="V20" s="159">
        <v>0</v>
      </c>
      <c r="W20" s="159">
        <v>0</v>
      </c>
      <c r="X20" s="159">
        <v>0</v>
      </c>
      <c r="Y20" s="430" t="s">
        <v>352</v>
      </c>
      <c r="Z20" s="430" t="s">
        <v>352</v>
      </c>
      <c r="AA20" s="747" t="s">
        <v>352</v>
      </c>
    </row>
    <row r="21" spans="1:27" ht="39" customHeight="1">
      <c r="A21" s="1480"/>
      <c r="B21" s="1478" t="s">
        <v>692</v>
      </c>
      <c r="C21" s="1479"/>
      <c r="D21" s="160">
        <v>0</v>
      </c>
      <c r="E21" s="159">
        <v>0</v>
      </c>
      <c r="F21" s="159">
        <v>0</v>
      </c>
      <c r="G21" s="159">
        <v>0</v>
      </c>
      <c r="H21" s="159">
        <v>0</v>
      </c>
      <c r="I21" s="159">
        <v>0</v>
      </c>
      <c r="J21" s="159">
        <v>4</v>
      </c>
      <c r="K21" s="159">
        <v>0</v>
      </c>
      <c r="L21" s="159">
        <v>4</v>
      </c>
      <c r="M21" s="159">
        <v>2</v>
      </c>
      <c r="N21" s="159">
        <v>0</v>
      </c>
      <c r="O21" s="159">
        <v>2</v>
      </c>
      <c r="P21" s="159">
        <v>0</v>
      </c>
      <c r="Q21" s="159">
        <v>0</v>
      </c>
      <c r="R21" s="159">
        <v>0</v>
      </c>
      <c r="S21" s="159">
        <v>0</v>
      </c>
      <c r="T21" s="159">
        <v>0</v>
      </c>
      <c r="U21" s="159">
        <v>0</v>
      </c>
      <c r="V21" s="159">
        <v>0</v>
      </c>
      <c r="W21" s="159">
        <v>0</v>
      </c>
      <c r="X21" s="159">
        <v>0</v>
      </c>
      <c r="Y21" s="430" t="s">
        <v>352</v>
      </c>
      <c r="Z21" s="430" t="s">
        <v>352</v>
      </c>
      <c r="AA21" s="747" t="s">
        <v>352</v>
      </c>
    </row>
    <row r="22" spans="1:27" ht="30" customHeight="1">
      <c r="A22" s="1480"/>
      <c r="B22" s="1481" t="s">
        <v>693</v>
      </c>
      <c r="C22" s="1482"/>
      <c r="D22" s="160">
        <v>2</v>
      </c>
      <c r="E22" s="159">
        <v>2</v>
      </c>
      <c r="F22" s="159">
        <v>4</v>
      </c>
      <c r="G22" s="159">
        <v>1</v>
      </c>
      <c r="H22" s="159">
        <v>4</v>
      </c>
      <c r="I22" s="159">
        <v>5</v>
      </c>
      <c r="J22" s="159">
        <v>3</v>
      </c>
      <c r="K22" s="159">
        <v>3</v>
      </c>
      <c r="L22" s="159">
        <v>6</v>
      </c>
      <c r="M22" s="159">
        <v>2</v>
      </c>
      <c r="N22" s="159">
        <v>0</v>
      </c>
      <c r="O22" s="159">
        <v>2</v>
      </c>
      <c r="P22" s="159">
        <v>0</v>
      </c>
      <c r="Q22" s="159">
        <v>0</v>
      </c>
      <c r="R22" s="159">
        <v>0</v>
      </c>
      <c r="S22" s="159">
        <v>0</v>
      </c>
      <c r="T22" s="159">
        <v>0</v>
      </c>
      <c r="U22" s="159">
        <v>0</v>
      </c>
      <c r="V22" s="159">
        <v>0</v>
      </c>
      <c r="W22" s="159">
        <v>2</v>
      </c>
      <c r="X22" s="159">
        <v>2</v>
      </c>
      <c r="Y22" s="430" t="s">
        <v>352</v>
      </c>
      <c r="Z22" s="430" t="s">
        <v>352</v>
      </c>
      <c r="AA22" s="747" t="s">
        <v>352</v>
      </c>
    </row>
    <row r="23" spans="1:27" ht="39" customHeight="1">
      <c r="A23" s="1480"/>
      <c r="B23" s="1478" t="s">
        <v>694</v>
      </c>
      <c r="C23" s="1479"/>
      <c r="D23" s="140">
        <v>12</v>
      </c>
      <c r="E23" s="159">
        <v>3</v>
      </c>
      <c r="F23" s="159">
        <v>15</v>
      </c>
      <c r="G23" s="159">
        <v>42</v>
      </c>
      <c r="H23" s="159">
        <v>14</v>
      </c>
      <c r="I23" s="159">
        <v>56</v>
      </c>
      <c r="J23" s="159">
        <v>17</v>
      </c>
      <c r="K23" s="159">
        <v>2</v>
      </c>
      <c r="L23" s="159">
        <v>19</v>
      </c>
      <c r="M23" s="159">
        <v>8</v>
      </c>
      <c r="N23" s="159">
        <v>1</v>
      </c>
      <c r="O23" s="159">
        <v>9</v>
      </c>
      <c r="P23" s="159">
        <v>5</v>
      </c>
      <c r="Q23" s="159">
        <v>3</v>
      </c>
      <c r="R23" s="159">
        <v>8</v>
      </c>
      <c r="S23" s="159">
        <v>4</v>
      </c>
      <c r="T23" s="159">
        <v>0</v>
      </c>
      <c r="U23" s="159">
        <v>4</v>
      </c>
      <c r="V23" s="159">
        <v>6</v>
      </c>
      <c r="W23" s="159">
        <v>0</v>
      </c>
      <c r="X23" s="159">
        <v>6</v>
      </c>
      <c r="Y23" s="430" t="s">
        <v>352</v>
      </c>
      <c r="Z23" s="430" t="s">
        <v>352</v>
      </c>
      <c r="AA23" s="747" t="s">
        <v>352</v>
      </c>
    </row>
    <row r="24" spans="1:27" s="241" customFormat="1" ht="15" customHeight="1" thickBot="1">
      <c r="A24" s="876"/>
      <c r="B24" s="1483" t="s">
        <v>229</v>
      </c>
      <c r="C24" s="1484"/>
      <c r="D24" s="161">
        <f aca="true" t="shared" si="2" ref="D24:X24">SUM(D20:D23)</f>
        <v>16</v>
      </c>
      <c r="E24" s="161">
        <f t="shared" si="2"/>
        <v>6</v>
      </c>
      <c r="F24" s="161">
        <f t="shared" si="2"/>
        <v>22</v>
      </c>
      <c r="G24" s="161">
        <f t="shared" si="2"/>
        <v>56</v>
      </c>
      <c r="H24" s="161">
        <f t="shared" si="2"/>
        <v>25</v>
      </c>
      <c r="I24" s="161">
        <f t="shared" si="2"/>
        <v>81</v>
      </c>
      <c r="J24" s="161">
        <f t="shared" si="2"/>
        <v>35</v>
      </c>
      <c r="K24" s="161">
        <f t="shared" si="2"/>
        <v>17</v>
      </c>
      <c r="L24" s="161">
        <f t="shared" si="2"/>
        <v>52</v>
      </c>
      <c r="M24" s="161">
        <f t="shared" si="2"/>
        <v>18</v>
      </c>
      <c r="N24" s="161">
        <f t="shared" si="2"/>
        <v>5</v>
      </c>
      <c r="O24" s="161">
        <f t="shared" si="2"/>
        <v>23</v>
      </c>
      <c r="P24" s="161">
        <f t="shared" si="2"/>
        <v>5</v>
      </c>
      <c r="Q24" s="161">
        <f t="shared" si="2"/>
        <v>3</v>
      </c>
      <c r="R24" s="161">
        <f t="shared" si="2"/>
        <v>8</v>
      </c>
      <c r="S24" s="161">
        <f t="shared" si="2"/>
        <v>4</v>
      </c>
      <c r="T24" s="161">
        <f t="shared" si="2"/>
        <v>0</v>
      </c>
      <c r="U24" s="161">
        <f t="shared" si="2"/>
        <v>4</v>
      </c>
      <c r="V24" s="161">
        <f t="shared" si="2"/>
        <v>6</v>
      </c>
      <c r="W24" s="161">
        <f t="shared" si="2"/>
        <v>2</v>
      </c>
      <c r="X24" s="161">
        <f t="shared" si="2"/>
        <v>8</v>
      </c>
      <c r="Y24" s="429" t="s">
        <v>352</v>
      </c>
      <c r="Z24" s="429" t="s">
        <v>352</v>
      </c>
      <c r="AA24" s="431" t="s">
        <v>352</v>
      </c>
    </row>
    <row r="25" spans="1:27" s="172" customFormat="1" ht="15" customHeight="1" thickTop="1">
      <c r="A25" s="800"/>
      <c r="B25" s="871"/>
      <c r="C25" s="872"/>
      <c r="D25" s="748" t="s">
        <v>210</v>
      </c>
      <c r="E25" s="242"/>
      <c r="F25" s="242"/>
      <c r="G25" s="242"/>
      <c r="H25" s="242"/>
      <c r="I25" s="242"/>
      <c r="J25" s="242"/>
      <c r="K25" s="242"/>
      <c r="L25" s="242"/>
      <c r="M25" s="242"/>
      <c r="N25" s="242"/>
      <c r="O25" s="242"/>
      <c r="P25" s="242"/>
      <c r="Q25" s="242"/>
      <c r="R25" s="242"/>
      <c r="S25" s="242"/>
      <c r="T25" s="242"/>
      <c r="U25" s="242"/>
      <c r="V25" s="242"/>
      <c r="W25" s="242"/>
      <c r="X25" s="242"/>
      <c r="Y25" s="242"/>
      <c r="Z25" s="242"/>
      <c r="AA25" s="243"/>
    </row>
    <row r="26" spans="1:27" ht="15" customHeight="1">
      <c r="A26" s="1480">
        <v>2008</v>
      </c>
      <c r="B26" s="1481" t="s">
        <v>691</v>
      </c>
      <c r="C26" s="1482"/>
      <c r="D26" s="160">
        <v>4</v>
      </c>
      <c r="E26" s="159">
        <v>1</v>
      </c>
      <c r="F26" s="159">
        <v>5</v>
      </c>
      <c r="G26" s="159">
        <v>10</v>
      </c>
      <c r="H26" s="159">
        <v>6</v>
      </c>
      <c r="I26" s="159">
        <v>16</v>
      </c>
      <c r="J26" s="159">
        <v>22</v>
      </c>
      <c r="K26" s="159">
        <v>8</v>
      </c>
      <c r="L26" s="159">
        <v>30</v>
      </c>
      <c r="M26" s="159">
        <v>12</v>
      </c>
      <c r="N26" s="159">
        <v>4</v>
      </c>
      <c r="O26" s="159">
        <v>16</v>
      </c>
      <c r="P26" s="159">
        <v>0</v>
      </c>
      <c r="Q26" s="159">
        <v>0</v>
      </c>
      <c r="R26" s="159">
        <v>0</v>
      </c>
      <c r="S26" s="159">
        <v>0</v>
      </c>
      <c r="T26" s="159">
        <v>0</v>
      </c>
      <c r="U26" s="159">
        <v>0</v>
      </c>
      <c r="V26" s="159">
        <v>0</v>
      </c>
      <c r="W26" s="159">
        <v>0</v>
      </c>
      <c r="X26" s="159">
        <v>0</v>
      </c>
      <c r="Y26" s="430" t="s">
        <v>352</v>
      </c>
      <c r="Z26" s="430" t="s">
        <v>352</v>
      </c>
      <c r="AA26" s="747" t="s">
        <v>352</v>
      </c>
    </row>
    <row r="27" spans="1:27" ht="39" customHeight="1">
      <c r="A27" s="1480"/>
      <c r="B27" s="1478" t="s">
        <v>692</v>
      </c>
      <c r="C27" s="1479"/>
      <c r="D27" s="160">
        <v>8</v>
      </c>
      <c r="E27" s="159">
        <v>4</v>
      </c>
      <c r="F27" s="159">
        <v>12</v>
      </c>
      <c r="G27" s="159">
        <v>14</v>
      </c>
      <c r="H27" s="159">
        <v>4</v>
      </c>
      <c r="I27" s="159">
        <v>18</v>
      </c>
      <c r="J27" s="159">
        <v>0</v>
      </c>
      <c r="K27" s="159">
        <v>1</v>
      </c>
      <c r="L27" s="159">
        <v>1</v>
      </c>
      <c r="M27" s="159">
        <v>2</v>
      </c>
      <c r="N27" s="159">
        <v>0</v>
      </c>
      <c r="O27" s="159">
        <v>2</v>
      </c>
      <c r="P27" s="159">
        <v>7</v>
      </c>
      <c r="Q27" s="159">
        <v>2</v>
      </c>
      <c r="R27" s="159">
        <v>9</v>
      </c>
      <c r="S27" s="159">
        <v>0</v>
      </c>
      <c r="T27" s="159">
        <v>0</v>
      </c>
      <c r="U27" s="159">
        <v>0</v>
      </c>
      <c r="V27" s="159">
        <v>2</v>
      </c>
      <c r="W27" s="159">
        <v>0</v>
      </c>
      <c r="X27" s="159">
        <v>2</v>
      </c>
      <c r="Y27" s="430" t="s">
        <v>352</v>
      </c>
      <c r="Z27" s="430" t="s">
        <v>352</v>
      </c>
      <c r="AA27" s="747" t="s">
        <v>352</v>
      </c>
    </row>
    <row r="28" spans="1:27" ht="30" customHeight="1">
      <c r="A28" s="1480"/>
      <c r="B28" s="1481" t="s">
        <v>693</v>
      </c>
      <c r="C28" s="1482"/>
      <c r="D28" s="160">
        <v>0</v>
      </c>
      <c r="E28" s="159">
        <v>0</v>
      </c>
      <c r="F28" s="159">
        <v>0</v>
      </c>
      <c r="G28" s="159">
        <v>0</v>
      </c>
      <c r="H28" s="159">
        <v>0</v>
      </c>
      <c r="I28" s="159">
        <v>0</v>
      </c>
      <c r="J28" s="159">
        <v>2</v>
      </c>
      <c r="K28" s="159">
        <v>0</v>
      </c>
      <c r="L28" s="159">
        <v>2</v>
      </c>
      <c r="M28" s="159">
        <v>0</v>
      </c>
      <c r="N28" s="159">
        <v>0</v>
      </c>
      <c r="O28" s="159">
        <v>0</v>
      </c>
      <c r="P28" s="159">
        <v>0</v>
      </c>
      <c r="Q28" s="159">
        <v>0</v>
      </c>
      <c r="R28" s="159">
        <v>0</v>
      </c>
      <c r="S28" s="159">
        <v>0</v>
      </c>
      <c r="T28" s="159">
        <v>0</v>
      </c>
      <c r="U28" s="159">
        <v>0</v>
      </c>
      <c r="V28" s="159">
        <v>0</v>
      </c>
      <c r="W28" s="159">
        <v>0</v>
      </c>
      <c r="X28" s="159">
        <v>0</v>
      </c>
      <c r="Y28" s="430" t="s">
        <v>352</v>
      </c>
      <c r="Z28" s="430" t="s">
        <v>352</v>
      </c>
      <c r="AA28" s="747" t="s">
        <v>352</v>
      </c>
    </row>
    <row r="29" spans="1:27" ht="39" customHeight="1">
      <c r="A29" s="1480"/>
      <c r="B29" s="1478" t="s">
        <v>694</v>
      </c>
      <c r="C29" s="1479"/>
      <c r="D29" s="140">
        <v>6</v>
      </c>
      <c r="E29" s="159">
        <v>0</v>
      </c>
      <c r="F29" s="159">
        <v>6</v>
      </c>
      <c r="G29" s="159">
        <v>15</v>
      </c>
      <c r="H29" s="159">
        <v>6</v>
      </c>
      <c r="I29" s="159">
        <v>21</v>
      </c>
      <c r="J29" s="159">
        <v>10</v>
      </c>
      <c r="K29" s="159">
        <v>2</v>
      </c>
      <c r="L29" s="159">
        <v>12</v>
      </c>
      <c r="M29" s="159">
        <v>3</v>
      </c>
      <c r="N29" s="159">
        <v>3</v>
      </c>
      <c r="O29" s="159">
        <v>6</v>
      </c>
      <c r="P29" s="159">
        <v>3</v>
      </c>
      <c r="Q29" s="159">
        <v>0</v>
      </c>
      <c r="R29" s="159">
        <v>3</v>
      </c>
      <c r="S29" s="159">
        <v>0</v>
      </c>
      <c r="T29" s="159">
        <v>0</v>
      </c>
      <c r="U29" s="159">
        <v>0</v>
      </c>
      <c r="V29" s="159">
        <v>1</v>
      </c>
      <c r="W29" s="159">
        <v>1</v>
      </c>
      <c r="X29" s="159">
        <v>2</v>
      </c>
      <c r="Y29" s="430" t="s">
        <v>352</v>
      </c>
      <c r="Z29" s="430" t="s">
        <v>352</v>
      </c>
      <c r="AA29" s="747" t="s">
        <v>352</v>
      </c>
    </row>
    <row r="30" spans="1:27" s="241" customFormat="1" ht="15" customHeight="1" thickBot="1">
      <c r="A30" s="876"/>
      <c r="B30" s="1483" t="s">
        <v>229</v>
      </c>
      <c r="C30" s="1484"/>
      <c r="D30" s="161">
        <f>SUM(D26:D29)</f>
        <v>18</v>
      </c>
      <c r="E30" s="161">
        <f aca="true" t="shared" si="3" ref="E30:X30">SUM(E26:E29)</f>
        <v>5</v>
      </c>
      <c r="F30" s="161">
        <f t="shared" si="3"/>
        <v>23</v>
      </c>
      <c r="G30" s="161">
        <f t="shared" si="3"/>
        <v>39</v>
      </c>
      <c r="H30" s="161">
        <f t="shared" si="3"/>
        <v>16</v>
      </c>
      <c r="I30" s="161">
        <f t="shared" si="3"/>
        <v>55</v>
      </c>
      <c r="J30" s="161">
        <f t="shared" si="3"/>
        <v>34</v>
      </c>
      <c r="K30" s="161">
        <f t="shared" si="3"/>
        <v>11</v>
      </c>
      <c r="L30" s="161">
        <f t="shared" si="3"/>
        <v>45</v>
      </c>
      <c r="M30" s="161">
        <f t="shared" si="3"/>
        <v>17</v>
      </c>
      <c r="N30" s="161">
        <f t="shared" si="3"/>
        <v>7</v>
      </c>
      <c r="O30" s="161">
        <f t="shared" si="3"/>
        <v>24</v>
      </c>
      <c r="P30" s="161">
        <f t="shared" si="3"/>
        <v>10</v>
      </c>
      <c r="Q30" s="161">
        <f t="shared" si="3"/>
        <v>2</v>
      </c>
      <c r="R30" s="161">
        <f t="shared" si="3"/>
        <v>12</v>
      </c>
      <c r="S30" s="161">
        <f t="shared" si="3"/>
        <v>0</v>
      </c>
      <c r="T30" s="161">
        <f t="shared" si="3"/>
        <v>0</v>
      </c>
      <c r="U30" s="161">
        <f t="shared" si="3"/>
        <v>0</v>
      </c>
      <c r="V30" s="161">
        <f t="shared" si="3"/>
        <v>3</v>
      </c>
      <c r="W30" s="161">
        <f t="shared" si="3"/>
        <v>1</v>
      </c>
      <c r="X30" s="161">
        <f t="shared" si="3"/>
        <v>4</v>
      </c>
      <c r="Y30" s="429" t="s">
        <v>352</v>
      </c>
      <c r="Z30" s="429" t="s">
        <v>352</v>
      </c>
      <c r="AA30" s="431" t="s">
        <v>352</v>
      </c>
    </row>
    <row r="31" spans="1:27" ht="15" customHeight="1" thickTop="1">
      <c r="A31" s="825"/>
      <c r="B31" s="877"/>
      <c r="C31" s="833"/>
      <c r="D31" s="748" t="s">
        <v>210</v>
      </c>
      <c r="E31" s="242"/>
      <c r="F31" s="242"/>
      <c r="G31" s="242"/>
      <c r="H31" s="242"/>
      <c r="I31" s="242"/>
      <c r="J31" s="242"/>
      <c r="K31" s="242"/>
      <c r="L31" s="242"/>
      <c r="M31" s="242"/>
      <c r="N31" s="242"/>
      <c r="O31" s="242"/>
      <c r="P31" s="242"/>
      <c r="Q31" s="242"/>
      <c r="R31" s="242"/>
      <c r="S31" s="242"/>
      <c r="T31" s="242"/>
      <c r="U31" s="242"/>
      <c r="V31" s="242"/>
      <c r="W31" s="242"/>
      <c r="X31" s="242"/>
      <c r="Y31" s="242"/>
      <c r="Z31" s="242"/>
      <c r="AA31" s="243"/>
    </row>
    <row r="32" spans="1:27" ht="15" customHeight="1">
      <c r="A32" s="1480">
        <v>2009</v>
      </c>
      <c r="B32" s="1481" t="s">
        <v>691</v>
      </c>
      <c r="C32" s="1482"/>
      <c r="D32" s="160">
        <v>0</v>
      </c>
      <c r="E32" s="159">
        <v>0</v>
      </c>
      <c r="F32" s="159">
        <v>0</v>
      </c>
      <c r="G32" s="159">
        <v>8</v>
      </c>
      <c r="H32" s="159">
        <v>11</v>
      </c>
      <c r="I32" s="159">
        <v>19</v>
      </c>
      <c r="J32" s="159">
        <v>7</v>
      </c>
      <c r="K32" s="159">
        <v>9</v>
      </c>
      <c r="L32" s="159">
        <v>16</v>
      </c>
      <c r="M32" s="159">
        <v>2</v>
      </c>
      <c r="N32" s="159">
        <v>4</v>
      </c>
      <c r="O32" s="159">
        <v>6</v>
      </c>
      <c r="P32" s="159">
        <v>0</v>
      </c>
      <c r="Q32" s="159">
        <v>0</v>
      </c>
      <c r="R32" s="159">
        <v>0</v>
      </c>
      <c r="S32" s="159">
        <v>0</v>
      </c>
      <c r="T32" s="159">
        <v>0</v>
      </c>
      <c r="U32" s="159">
        <v>0</v>
      </c>
      <c r="V32" s="159">
        <v>1</v>
      </c>
      <c r="W32" s="159">
        <v>0</v>
      </c>
      <c r="X32" s="159">
        <v>1</v>
      </c>
      <c r="Y32" s="430">
        <v>14</v>
      </c>
      <c r="Z32" s="430">
        <v>17</v>
      </c>
      <c r="AA32" s="747">
        <v>31</v>
      </c>
    </row>
    <row r="33" spans="1:27" ht="39" customHeight="1">
      <c r="A33" s="1480"/>
      <c r="B33" s="1478" t="s">
        <v>692</v>
      </c>
      <c r="C33" s="1479"/>
      <c r="D33" s="160">
        <v>17</v>
      </c>
      <c r="E33" s="159">
        <v>4</v>
      </c>
      <c r="F33" s="159">
        <v>21</v>
      </c>
      <c r="G33" s="159">
        <v>7</v>
      </c>
      <c r="H33" s="159">
        <v>3</v>
      </c>
      <c r="I33" s="159">
        <v>10</v>
      </c>
      <c r="J33" s="159">
        <v>0</v>
      </c>
      <c r="K33" s="159">
        <v>0</v>
      </c>
      <c r="L33" s="159">
        <v>0</v>
      </c>
      <c r="M33" s="159">
        <v>4</v>
      </c>
      <c r="N33" s="159">
        <v>0</v>
      </c>
      <c r="O33" s="159">
        <v>4</v>
      </c>
      <c r="P33" s="159">
        <v>1</v>
      </c>
      <c r="Q33" s="159">
        <v>2</v>
      </c>
      <c r="R33" s="159">
        <v>3</v>
      </c>
      <c r="S33" s="159">
        <v>1</v>
      </c>
      <c r="T33" s="159">
        <v>1</v>
      </c>
      <c r="U33" s="159">
        <v>2</v>
      </c>
      <c r="V33" s="159">
        <v>3</v>
      </c>
      <c r="W33" s="159">
        <v>0</v>
      </c>
      <c r="X33" s="159">
        <v>3</v>
      </c>
      <c r="Y33" s="430">
        <v>0</v>
      </c>
      <c r="Z33" s="430">
        <v>0</v>
      </c>
      <c r="AA33" s="747">
        <v>0</v>
      </c>
    </row>
    <row r="34" spans="1:27" ht="30" customHeight="1">
      <c r="A34" s="1480"/>
      <c r="B34" s="1481" t="s">
        <v>693</v>
      </c>
      <c r="C34" s="1482"/>
      <c r="D34" s="160">
        <v>0</v>
      </c>
      <c r="E34" s="159">
        <v>0</v>
      </c>
      <c r="F34" s="159">
        <v>0</v>
      </c>
      <c r="G34" s="159">
        <v>0</v>
      </c>
      <c r="H34" s="159">
        <v>0</v>
      </c>
      <c r="I34" s="159">
        <v>0</v>
      </c>
      <c r="J34" s="159">
        <v>6</v>
      </c>
      <c r="K34" s="159">
        <v>4</v>
      </c>
      <c r="L34" s="159">
        <v>10</v>
      </c>
      <c r="M34" s="159">
        <v>0</v>
      </c>
      <c r="N34" s="159">
        <v>0</v>
      </c>
      <c r="O34" s="159">
        <v>0</v>
      </c>
      <c r="P34" s="159">
        <v>0</v>
      </c>
      <c r="Q34" s="159">
        <v>0</v>
      </c>
      <c r="R34" s="159">
        <v>0</v>
      </c>
      <c r="S34" s="159">
        <v>0</v>
      </c>
      <c r="T34" s="159">
        <v>0</v>
      </c>
      <c r="U34" s="159">
        <v>0</v>
      </c>
      <c r="V34" s="159">
        <v>0</v>
      </c>
      <c r="W34" s="159">
        <v>0</v>
      </c>
      <c r="X34" s="159">
        <v>0</v>
      </c>
      <c r="Y34" s="430">
        <v>0</v>
      </c>
      <c r="Z34" s="430">
        <v>0</v>
      </c>
      <c r="AA34" s="747">
        <v>0</v>
      </c>
    </row>
    <row r="35" spans="1:27" ht="39" customHeight="1">
      <c r="A35" s="1480"/>
      <c r="B35" s="1478" t="s">
        <v>694</v>
      </c>
      <c r="C35" s="1479"/>
      <c r="D35" s="140">
        <v>3</v>
      </c>
      <c r="E35" s="159">
        <v>1</v>
      </c>
      <c r="F35" s="159">
        <v>4</v>
      </c>
      <c r="G35" s="159">
        <v>10</v>
      </c>
      <c r="H35" s="159">
        <v>3</v>
      </c>
      <c r="I35" s="159">
        <v>13</v>
      </c>
      <c r="J35" s="159">
        <v>28</v>
      </c>
      <c r="K35" s="159">
        <v>4</v>
      </c>
      <c r="L35" s="159">
        <v>32</v>
      </c>
      <c r="M35" s="159">
        <v>3</v>
      </c>
      <c r="N35" s="159">
        <v>1</v>
      </c>
      <c r="O35" s="159">
        <v>4</v>
      </c>
      <c r="P35" s="159">
        <v>1</v>
      </c>
      <c r="Q35" s="159">
        <v>0</v>
      </c>
      <c r="R35" s="159">
        <v>1</v>
      </c>
      <c r="S35" s="159">
        <v>0</v>
      </c>
      <c r="T35" s="159">
        <v>0</v>
      </c>
      <c r="U35" s="159">
        <v>0</v>
      </c>
      <c r="V35" s="159">
        <v>2</v>
      </c>
      <c r="W35" s="159">
        <v>1</v>
      </c>
      <c r="X35" s="159">
        <v>3</v>
      </c>
      <c r="Y35" s="430">
        <v>9</v>
      </c>
      <c r="Z35" s="430">
        <v>9</v>
      </c>
      <c r="AA35" s="747">
        <v>18</v>
      </c>
    </row>
    <row r="36" spans="1:27" s="241" customFormat="1" ht="15" customHeight="1" thickBot="1">
      <c r="A36" s="876"/>
      <c r="B36" s="1483" t="s">
        <v>229</v>
      </c>
      <c r="C36" s="1484"/>
      <c r="D36" s="161">
        <f>SUM(D32:D35)</f>
        <v>20</v>
      </c>
      <c r="E36" s="161">
        <f aca="true" t="shared" si="4" ref="E36:X36">SUM(E32:E35)</f>
        <v>5</v>
      </c>
      <c r="F36" s="161">
        <f t="shared" si="4"/>
        <v>25</v>
      </c>
      <c r="G36" s="161">
        <f t="shared" si="4"/>
        <v>25</v>
      </c>
      <c r="H36" s="161">
        <f t="shared" si="4"/>
        <v>17</v>
      </c>
      <c r="I36" s="161">
        <f t="shared" si="4"/>
        <v>42</v>
      </c>
      <c r="J36" s="161">
        <f t="shared" si="4"/>
        <v>41</v>
      </c>
      <c r="K36" s="161">
        <f t="shared" si="4"/>
        <v>17</v>
      </c>
      <c r="L36" s="161">
        <f t="shared" si="4"/>
        <v>58</v>
      </c>
      <c r="M36" s="161">
        <f t="shared" si="4"/>
        <v>9</v>
      </c>
      <c r="N36" s="161">
        <f t="shared" si="4"/>
        <v>5</v>
      </c>
      <c r="O36" s="161">
        <f t="shared" si="4"/>
        <v>14</v>
      </c>
      <c r="P36" s="161">
        <f t="shared" si="4"/>
        <v>2</v>
      </c>
      <c r="Q36" s="161">
        <f t="shared" si="4"/>
        <v>2</v>
      </c>
      <c r="R36" s="161">
        <f t="shared" si="4"/>
        <v>4</v>
      </c>
      <c r="S36" s="161">
        <f t="shared" si="4"/>
        <v>1</v>
      </c>
      <c r="T36" s="161">
        <f t="shared" si="4"/>
        <v>1</v>
      </c>
      <c r="U36" s="161">
        <f t="shared" si="4"/>
        <v>2</v>
      </c>
      <c r="V36" s="161">
        <f t="shared" si="4"/>
        <v>6</v>
      </c>
      <c r="W36" s="161">
        <f t="shared" si="4"/>
        <v>1</v>
      </c>
      <c r="X36" s="161">
        <f t="shared" si="4"/>
        <v>7</v>
      </c>
      <c r="Y36" s="432">
        <f>SUM(Y32:Y35)</f>
        <v>23</v>
      </c>
      <c r="Z36" s="432">
        <f>SUM(Z32:Z35)</f>
        <v>26</v>
      </c>
      <c r="AA36" s="762">
        <f>SUM(AA32:AA35)</f>
        <v>49</v>
      </c>
    </row>
    <row r="37" spans="1:27" ht="15" customHeight="1" thickTop="1">
      <c r="A37" s="1485" t="s">
        <v>197</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row>
    <row r="38" spans="1:26" ht="15" customHeight="1">
      <c r="A38" s="1157" t="s">
        <v>348</v>
      </c>
      <c r="B38" s="1157"/>
      <c r="C38" s="1157"/>
      <c r="D38" s="1157"/>
      <c r="E38" s="1157"/>
      <c r="F38" s="1157"/>
      <c r="G38" s="1157"/>
      <c r="H38" s="1157"/>
      <c r="I38" s="1157"/>
      <c r="J38" s="1157"/>
      <c r="K38" s="1157"/>
      <c r="L38" s="1157"/>
      <c r="M38" s="1157"/>
      <c r="N38" s="1157"/>
      <c r="O38" s="1157"/>
      <c r="P38" s="1157"/>
      <c r="Q38" s="1157"/>
      <c r="R38" s="1157"/>
      <c r="S38" s="1157"/>
      <c r="T38" s="1157"/>
      <c r="U38" s="1157"/>
      <c r="V38" s="1157"/>
      <c r="W38" s="1157"/>
      <c r="X38" s="1157"/>
      <c r="Y38" s="335"/>
      <c r="Z38" s="335"/>
    </row>
    <row r="39" ht="15" customHeight="1"/>
    <row r="40" ht="15" customHeight="1"/>
    <row r="41" ht="40.5" customHeight="1"/>
    <row r="42" ht="30" customHeight="1"/>
    <row r="43" ht="42" customHeight="1"/>
    <row r="44" ht="15" customHeight="1"/>
    <row r="45" ht="15" customHeight="1"/>
    <row r="46" ht="15" customHeight="1"/>
    <row r="47" ht="40.5" customHeight="1"/>
    <row r="48" ht="30" customHeight="1"/>
    <row r="49" ht="42" customHeight="1"/>
    <row r="50" ht="15" customHeight="1"/>
    <row r="52" ht="15" customHeight="1"/>
    <row r="53" ht="40.5" customHeight="1"/>
    <row r="54" ht="30" customHeight="1"/>
    <row r="55" ht="42" customHeight="1"/>
    <row r="56" ht="15" customHeight="1"/>
    <row r="58" ht="15" customHeight="1"/>
    <row r="59" ht="40.5" customHeight="1"/>
    <row r="60" ht="30" customHeight="1"/>
    <row r="61" ht="42" customHeight="1"/>
    <row r="62" ht="15" customHeight="1"/>
    <row r="64" ht="15" customHeight="1"/>
    <row r="65" ht="40.5" customHeight="1"/>
    <row r="66" ht="30" customHeight="1"/>
    <row r="67" ht="42" customHeight="1"/>
    <row r="68" ht="15" customHeight="1"/>
  </sheetData>
  <sheetProtection/>
  <mergeCells count="42">
    <mergeCell ref="Y4:AA5"/>
    <mergeCell ref="B18:C18"/>
    <mergeCell ref="B16:C16"/>
    <mergeCell ref="B17:C17"/>
    <mergeCell ref="B12:C12"/>
    <mergeCell ref="V4:X5"/>
    <mergeCell ref="B5:C5"/>
    <mergeCell ref="B32:C32"/>
    <mergeCell ref="B33:C33"/>
    <mergeCell ref="B34:C34"/>
    <mergeCell ref="B35:C35"/>
    <mergeCell ref="B22:C22"/>
    <mergeCell ref="B23:C23"/>
    <mergeCell ref="B24:C24"/>
    <mergeCell ref="A38:X38"/>
    <mergeCell ref="A26:A29"/>
    <mergeCell ref="B26:C26"/>
    <mergeCell ref="B27:C27"/>
    <mergeCell ref="B28:C28"/>
    <mergeCell ref="B29:C29"/>
    <mergeCell ref="A37:AA37"/>
    <mergeCell ref="B36:C36"/>
    <mergeCell ref="B30:C30"/>
    <mergeCell ref="A32:A35"/>
    <mergeCell ref="A8:A11"/>
    <mergeCell ref="B8:C8"/>
    <mergeCell ref="B9:C9"/>
    <mergeCell ref="B10:C10"/>
    <mergeCell ref="B11:C11"/>
    <mergeCell ref="A20:A23"/>
    <mergeCell ref="B20:C20"/>
    <mergeCell ref="B21:C21"/>
    <mergeCell ref="A14:A17"/>
    <mergeCell ref="B14:C14"/>
    <mergeCell ref="B15:C15"/>
    <mergeCell ref="A1:X2"/>
    <mergeCell ref="D4:F5"/>
    <mergeCell ref="G4:I5"/>
    <mergeCell ref="J4:L5"/>
    <mergeCell ref="M4:O5"/>
    <mergeCell ref="P4:R5"/>
    <mergeCell ref="S4:U5"/>
  </mergeCells>
  <printOptions/>
  <pageMargins left="0.7" right="0.7" top="0.787401575" bottom="0.787401575" header="0.3" footer="0.3"/>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Z17"/>
  <sheetViews>
    <sheetView zoomScalePageLayoutView="0" workbookViewId="0" topLeftCell="A1">
      <selection activeCell="A2" sqref="A2"/>
    </sheetView>
  </sheetViews>
  <sheetFormatPr defaultColWidth="11.421875" defaultRowHeight="15"/>
  <cols>
    <col min="1" max="2" width="11.421875" style="16" customWidth="1"/>
    <col min="3" max="26" width="5.7109375" style="16" customWidth="1"/>
    <col min="27" max="16384" width="11.421875" style="16" customWidth="1"/>
  </cols>
  <sheetData>
    <row r="1" spans="1:26" ht="13.5" thickBot="1">
      <c r="A1" s="1140" t="s">
        <v>703</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row>
    <row r="2" spans="1:26" ht="15" customHeight="1" thickTop="1">
      <c r="A2" s="866"/>
      <c r="B2" s="851"/>
      <c r="C2" s="1488" t="s">
        <v>697</v>
      </c>
      <c r="D2" s="1489"/>
      <c r="E2" s="1489"/>
      <c r="F2" s="1489"/>
      <c r="G2" s="1489"/>
      <c r="H2" s="1489"/>
      <c r="I2" s="1489"/>
      <c r="J2" s="1489"/>
      <c r="K2" s="1489"/>
      <c r="L2" s="1489"/>
      <c r="M2" s="1489"/>
      <c r="N2" s="1489"/>
      <c r="O2" s="1489"/>
      <c r="P2" s="1489"/>
      <c r="Q2" s="1489"/>
      <c r="R2" s="1489"/>
      <c r="S2" s="1489"/>
      <c r="T2" s="1489"/>
      <c r="U2" s="1489"/>
      <c r="V2" s="1489"/>
      <c r="W2" s="1489"/>
      <c r="X2" s="1489"/>
      <c r="Y2" s="1489"/>
      <c r="Z2" s="1490"/>
    </row>
    <row r="3" spans="1:26" ht="15" customHeight="1">
      <c r="A3" s="867"/>
      <c r="B3" s="833"/>
      <c r="C3" s="1282" t="s">
        <v>698</v>
      </c>
      <c r="D3" s="1282"/>
      <c r="E3" s="1186"/>
      <c r="F3" s="1209" t="s">
        <v>333</v>
      </c>
      <c r="G3" s="1282"/>
      <c r="H3" s="1186"/>
      <c r="I3" s="1209" t="s">
        <v>699</v>
      </c>
      <c r="J3" s="1282"/>
      <c r="K3" s="1186"/>
      <c r="L3" s="1209" t="s">
        <v>700</v>
      </c>
      <c r="M3" s="1282"/>
      <c r="N3" s="1186"/>
      <c r="O3" s="1209" t="s">
        <v>334</v>
      </c>
      <c r="P3" s="1282"/>
      <c r="Q3" s="1186"/>
      <c r="R3" s="1209" t="s">
        <v>335</v>
      </c>
      <c r="S3" s="1282"/>
      <c r="T3" s="1186"/>
      <c r="U3" s="1209" t="s">
        <v>701</v>
      </c>
      <c r="V3" s="1282"/>
      <c r="W3" s="1186"/>
      <c r="X3" s="1209" t="s">
        <v>670</v>
      </c>
      <c r="Y3" s="1282"/>
      <c r="Z3" s="1211"/>
    </row>
    <row r="4" spans="1:26" ht="15" customHeight="1">
      <c r="A4" s="867"/>
      <c r="B4" s="833"/>
      <c r="C4" s="1282"/>
      <c r="D4" s="1282"/>
      <c r="E4" s="1186"/>
      <c r="F4" s="1209"/>
      <c r="G4" s="1282"/>
      <c r="H4" s="1186"/>
      <c r="I4" s="1209"/>
      <c r="J4" s="1282"/>
      <c r="K4" s="1186"/>
      <c r="L4" s="1209"/>
      <c r="M4" s="1282"/>
      <c r="N4" s="1186"/>
      <c r="O4" s="1209"/>
      <c r="P4" s="1282"/>
      <c r="Q4" s="1186"/>
      <c r="R4" s="1209"/>
      <c r="S4" s="1282"/>
      <c r="T4" s="1186"/>
      <c r="U4" s="1209"/>
      <c r="V4" s="1282"/>
      <c r="W4" s="1186"/>
      <c r="X4" s="1209"/>
      <c r="Y4" s="1282"/>
      <c r="Z4" s="1211"/>
    </row>
    <row r="5" spans="1:26" ht="12.75">
      <c r="A5" s="867"/>
      <c r="B5" s="833" t="s">
        <v>330</v>
      </c>
      <c r="C5" s="185" t="s">
        <v>302</v>
      </c>
      <c r="D5" s="187" t="s">
        <v>303</v>
      </c>
      <c r="E5" s="187" t="s">
        <v>688</v>
      </c>
      <c r="F5" s="187" t="s">
        <v>302</v>
      </c>
      <c r="G5" s="187" t="s">
        <v>303</v>
      </c>
      <c r="H5" s="187" t="s">
        <v>688</v>
      </c>
      <c r="I5" s="183" t="s">
        <v>302</v>
      </c>
      <c r="J5" s="201" t="s">
        <v>303</v>
      </c>
      <c r="K5" s="201" t="s">
        <v>688</v>
      </c>
      <c r="L5" s="187" t="s">
        <v>302</v>
      </c>
      <c r="M5" s="183" t="s">
        <v>303</v>
      </c>
      <c r="N5" s="201" t="s">
        <v>688</v>
      </c>
      <c r="O5" s="201" t="s">
        <v>302</v>
      </c>
      <c r="P5" s="187" t="s">
        <v>303</v>
      </c>
      <c r="Q5" s="183" t="s">
        <v>688</v>
      </c>
      <c r="R5" s="201" t="s">
        <v>302</v>
      </c>
      <c r="S5" s="187" t="s">
        <v>303</v>
      </c>
      <c r="T5" s="183" t="s">
        <v>688</v>
      </c>
      <c r="U5" s="201" t="s">
        <v>302</v>
      </c>
      <c r="V5" s="201" t="s">
        <v>303</v>
      </c>
      <c r="W5" s="201" t="s">
        <v>688</v>
      </c>
      <c r="X5" s="201" t="s">
        <v>302</v>
      </c>
      <c r="Y5" s="201" t="s">
        <v>303</v>
      </c>
      <c r="Z5" s="228" t="s">
        <v>688</v>
      </c>
    </row>
    <row r="6" spans="1:26" ht="12.75">
      <c r="A6" s="867"/>
      <c r="B6" s="833"/>
      <c r="C6" s="748" t="s">
        <v>210</v>
      </c>
      <c r="D6" s="242"/>
      <c r="E6" s="242"/>
      <c r="F6" s="242"/>
      <c r="G6" s="242"/>
      <c r="H6" s="242"/>
      <c r="I6" s="242"/>
      <c r="J6" s="242"/>
      <c r="K6" s="242"/>
      <c r="L6" s="242"/>
      <c r="M6" s="242"/>
      <c r="N6" s="242"/>
      <c r="O6" s="242"/>
      <c r="P6" s="242"/>
      <c r="Q6" s="242"/>
      <c r="R6" s="242"/>
      <c r="S6" s="242"/>
      <c r="T6" s="242"/>
      <c r="U6" s="242"/>
      <c r="V6" s="242"/>
      <c r="W6" s="242"/>
      <c r="X6" s="242"/>
      <c r="Y6" s="242"/>
      <c r="Z6" s="243"/>
    </row>
    <row r="7" spans="1:26" ht="12.75">
      <c r="A7" s="1356" t="s">
        <v>249</v>
      </c>
      <c r="B7" s="244" t="s">
        <v>308</v>
      </c>
      <c r="C7" s="230">
        <v>6.369426751592357</v>
      </c>
      <c r="D7" s="231">
        <v>0.6369426751592357</v>
      </c>
      <c r="E7" s="230">
        <v>7.006369426751593</v>
      </c>
      <c r="F7" s="231">
        <v>19.10828025477707</v>
      </c>
      <c r="G7" s="230">
        <v>8.280254777070063</v>
      </c>
      <c r="H7" s="231">
        <v>27.388535031847134</v>
      </c>
      <c r="I7" s="230">
        <v>25.477707006369428</v>
      </c>
      <c r="J7" s="231">
        <v>12.738853503184714</v>
      </c>
      <c r="K7" s="230">
        <v>38.21656050955414</v>
      </c>
      <c r="L7" s="231">
        <v>10.191082802547772</v>
      </c>
      <c r="M7" s="230">
        <v>3.821656050955414</v>
      </c>
      <c r="N7" s="231">
        <v>14.012738853503185</v>
      </c>
      <c r="O7" s="230">
        <v>3.821656050955414</v>
      </c>
      <c r="P7" s="231">
        <v>1.910828025477707</v>
      </c>
      <c r="Q7" s="230">
        <v>5.7324840764331215</v>
      </c>
      <c r="R7" s="231">
        <v>1.2738853503184715</v>
      </c>
      <c r="S7" s="230">
        <v>0</v>
      </c>
      <c r="T7" s="231">
        <v>1.2738853503184715</v>
      </c>
      <c r="U7" s="230">
        <v>5.7324840764331215</v>
      </c>
      <c r="V7" s="231">
        <v>0.6369426751592357</v>
      </c>
      <c r="W7" s="230">
        <v>6.369426751592357</v>
      </c>
      <c r="X7" s="231">
        <v>0</v>
      </c>
      <c r="Y7" s="230">
        <v>0</v>
      </c>
      <c r="Z7" s="232">
        <v>0</v>
      </c>
    </row>
    <row r="8" spans="1:26" ht="12.75">
      <c r="A8" s="1356"/>
      <c r="B8" s="244" t="s">
        <v>309</v>
      </c>
      <c r="C8" s="230">
        <v>11.76470588235294</v>
      </c>
      <c r="D8" s="231">
        <v>4.117647058823529</v>
      </c>
      <c r="E8" s="230">
        <v>15.88235294117647</v>
      </c>
      <c r="F8" s="231">
        <v>16.470588235294116</v>
      </c>
      <c r="G8" s="230">
        <v>10.588235294117647</v>
      </c>
      <c r="H8" s="231">
        <v>27.058823529411764</v>
      </c>
      <c r="I8" s="230">
        <v>11.176470588235295</v>
      </c>
      <c r="J8" s="231">
        <v>9.411764705882353</v>
      </c>
      <c r="K8" s="230">
        <v>20.588235294117645</v>
      </c>
      <c r="L8" s="231">
        <v>12.941176470588237</v>
      </c>
      <c r="M8" s="230">
        <v>10</v>
      </c>
      <c r="N8" s="231">
        <v>22.941176470588236</v>
      </c>
      <c r="O8" s="230">
        <v>4.705882352941177</v>
      </c>
      <c r="P8" s="231">
        <v>1.7647058823529411</v>
      </c>
      <c r="Q8" s="230">
        <v>6.470588235294119</v>
      </c>
      <c r="R8" s="231">
        <v>1.1764705882352942</v>
      </c>
      <c r="S8" s="230">
        <v>0</v>
      </c>
      <c r="T8" s="231">
        <v>1.1764705882352942</v>
      </c>
      <c r="U8" s="230">
        <v>4.705882352941177</v>
      </c>
      <c r="V8" s="231">
        <v>1.1764705882352942</v>
      </c>
      <c r="W8" s="230">
        <v>5.88235294117647</v>
      </c>
      <c r="X8" s="231">
        <v>0</v>
      </c>
      <c r="Y8" s="230">
        <v>0</v>
      </c>
      <c r="Z8" s="232">
        <v>0</v>
      </c>
    </row>
    <row r="9" spans="1:26" ht="12.75">
      <c r="A9" s="1356"/>
      <c r="B9" s="244" t="s">
        <v>310</v>
      </c>
      <c r="C9" s="230">
        <v>8.080808080808081</v>
      </c>
      <c r="D9" s="231">
        <v>3.0303030303030303</v>
      </c>
      <c r="E9" s="230">
        <v>11.11111111111111</v>
      </c>
      <c r="F9" s="231">
        <v>28.28282828282828</v>
      </c>
      <c r="G9" s="230">
        <v>12.626262626262626</v>
      </c>
      <c r="H9" s="231">
        <v>40.909090909090914</v>
      </c>
      <c r="I9" s="230">
        <v>17.67676767676768</v>
      </c>
      <c r="J9" s="231">
        <v>8.585858585858585</v>
      </c>
      <c r="K9" s="230">
        <v>26.262626262626267</v>
      </c>
      <c r="L9" s="231">
        <v>9.090909090909092</v>
      </c>
      <c r="M9" s="230">
        <v>2.525252525252525</v>
      </c>
      <c r="N9" s="231">
        <v>11.616161616161616</v>
      </c>
      <c r="O9" s="230">
        <v>2.525252525252525</v>
      </c>
      <c r="P9" s="231">
        <v>1.5151515151515151</v>
      </c>
      <c r="Q9" s="230">
        <v>4.040404040404041</v>
      </c>
      <c r="R9" s="231">
        <v>2.0202020202020203</v>
      </c>
      <c r="S9" s="230">
        <v>0</v>
      </c>
      <c r="T9" s="231">
        <v>2.0202020202020203</v>
      </c>
      <c r="U9" s="230">
        <v>3.0303030303030303</v>
      </c>
      <c r="V9" s="231">
        <v>1.0101010101010102</v>
      </c>
      <c r="W9" s="230">
        <v>4.040404040404041</v>
      </c>
      <c r="X9" s="231">
        <v>0</v>
      </c>
      <c r="Y9" s="230">
        <v>0</v>
      </c>
      <c r="Z9" s="232">
        <v>0</v>
      </c>
    </row>
    <row r="10" spans="1:26" ht="12.75">
      <c r="A10" s="1356"/>
      <c r="B10" s="244" t="s">
        <v>311</v>
      </c>
      <c r="C10" s="230">
        <v>11.042944785276074</v>
      </c>
      <c r="D10" s="231">
        <v>3.067484662576687</v>
      </c>
      <c r="E10" s="230">
        <v>14.11042944785276</v>
      </c>
      <c r="F10" s="231">
        <v>23.92638036809816</v>
      </c>
      <c r="G10" s="230">
        <v>9.815950920245399</v>
      </c>
      <c r="H10" s="231">
        <v>33.74233128834356</v>
      </c>
      <c r="I10" s="230">
        <v>20.858895705521473</v>
      </c>
      <c r="J10" s="231">
        <v>6.748466257668712</v>
      </c>
      <c r="K10" s="230">
        <v>27.607361963190186</v>
      </c>
      <c r="L10" s="231">
        <v>10.429447852760736</v>
      </c>
      <c r="M10" s="230">
        <v>4.294478527607362</v>
      </c>
      <c r="N10" s="231">
        <v>14.723926380368098</v>
      </c>
      <c r="O10" s="230">
        <v>6.134969325153374</v>
      </c>
      <c r="P10" s="231">
        <v>1.2269938650306749</v>
      </c>
      <c r="Q10" s="230">
        <v>7.361963190184049</v>
      </c>
      <c r="R10" s="231">
        <v>0</v>
      </c>
      <c r="S10" s="230">
        <v>0</v>
      </c>
      <c r="T10" s="231">
        <v>0</v>
      </c>
      <c r="U10" s="230">
        <v>1.8404907975460123</v>
      </c>
      <c r="V10" s="231">
        <v>0.6134969325153374</v>
      </c>
      <c r="W10" s="230">
        <v>2.4539877300613497</v>
      </c>
      <c r="X10" s="231">
        <v>0</v>
      </c>
      <c r="Y10" s="230">
        <v>0</v>
      </c>
      <c r="Z10" s="232">
        <v>0</v>
      </c>
    </row>
    <row r="11" spans="1:26" ht="12.75">
      <c r="A11" s="1356"/>
      <c r="B11" s="244" t="s">
        <v>312</v>
      </c>
      <c r="C11" s="230">
        <v>9.950248756218906</v>
      </c>
      <c r="D11" s="231">
        <v>2.4875621890547266</v>
      </c>
      <c r="E11" s="230">
        <v>12.437810945273633</v>
      </c>
      <c r="F11" s="231">
        <v>12.437810945273633</v>
      </c>
      <c r="G11" s="230">
        <v>8.45771144278607</v>
      </c>
      <c r="H11" s="231">
        <v>20.8955223880597</v>
      </c>
      <c r="I11" s="230">
        <v>20.398009950248756</v>
      </c>
      <c r="J11" s="231">
        <v>8.45771144278607</v>
      </c>
      <c r="K11" s="230">
        <v>28.855721393034827</v>
      </c>
      <c r="L11" s="231">
        <v>4.477611940298507</v>
      </c>
      <c r="M11" s="230">
        <v>2.4875621890547266</v>
      </c>
      <c r="N11" s="231">
        <v>6.965174129353234</v>
      </c>
      <c r="O11" s="230">
        <v>0.9950248756218906</v>
      </c>
      <c r="P11" s="231">
        <v>0.9950248756218906</v>
      </c>
      <c r="Q11" s="230">
        <v>1.9900497512437811</v>
      </c>
      <c r="R11" s="231">
        <v>0.4975124378109453</v>
      </c>
      <c r="S11" s="230">
        <v>0.4975124378109453</v>
      </c>
      <c r="T11" s="231">
        <v>0.9950248756218906</v>
      </c>
      <c r="U11" s="230">
        <v>2.9850746268656714</v>
      </c>
      <c r="V11" s="231">
        <v>0.4975124378109453</v>
      </c>
      <c r="W11" s="230">
        <v>3.482587064676617</v>
      </c>
      <c r="X11" s="231">
        <v>11.442786069651742</v>
      </c>
      <c r="Y11" s="230">
        <v>12.935323383084576</v>
      </c>
      <c r="Z11" s="232">
        <v>24.378109452736318</v>
      </c>
    </row>
    <row r="12" spans="1:26" ht="12.75" customHeight="1">
      <c r="A12" s="1356" t="s">
        <v>204</v>
      </c>
      <c r="B12" s="245" t="s">
        <v>308</v>
      </c>
      <c r="C12" s="230">
        <v>8.968098958333332</v>
      </c>
      <c r="D12" s="231">
        <v>3.6946614583333335</v>
      </c>
      <c r="E12" s="230">
        <v>12.662760416666666</v>
      </c>
      <c r="F12" s="231">
        <v>17.399088541666664</v>
      </c>
      <c r="G12" s="230">
        <v>7.682291666666667</v>
      </c>
      <c r="H12" s="231">
        <v>25.081380208333332</v>
      </c>
      <c r="I12" s="230">
        <v>22.249348958333336</v>
      </c>
      <c r="J12" s="231">
        <v>13.118489583333334</v>
      </c>
      <c r="K12" s="230">
        <v>35.36783854166667</v>
      </c>
      <c r="L12" s="231">
        <v>13.28125</v>
      </c>
      <c r="M12" s="230">
        <v>5.387369791666666</v>
      </c>
      <c r="N12" s="231">
        <v>18.668619791666664</v>
      </c>
      <c r="O12" s="230">
        <v>2.506510416666667</v>
      </c>
      <c r="P12" s="231">
        <v>0.830078125</v>
      </c>
      <c r="Q12" s="230">
        <v>3.3365885416666665</v>
      </c>
      <c r="R12" s="231">
        <v>0.6673177083333333</v>
      </c>
      <c r="S12" s="230">
        <v>0.22786458333333334</v>
      </c>
      <c r="T12" s="231">
        <v>0.8951822916666666</v>
      </c>
      <c r="U12" s="230">
        <v>2.587890625</v>
      </c>
      <c r="V12" s="231">
        <v>1.3997395833333335</v>
      </c>
      <c r="W12" s="230">
        <v>3.9876302083333335</v>
      </c>
      <c r="X12" s="231">
        <v>0</v>
      </c>
      <c r="Y12" s="230">
        <v>0</v>
      </c>
      <c r="Z12" s="232">
        <v>0</v>
      </c>
    </row>
    <row r="13" spans="1:26" ht="12.75">
      <c r="A13" s="1356"/>
      <c r="B13" s="245" t="s">
        <v>309</v>
      </c>
      <c r="C13" s="230">
        <v>10.24596584678051</v>
      </c>
      <c r="D13" s="231">
        <v>4.417985273382422</v>
      </c>
      <c r="E13" s="230">
        <v>14.663951120162933</v>
      </c>
      <c r="F13" s="231">
        <v>17.43694187686041</v>
      </c>
      <c r="G13" s="230">
        <v>8.97697007676641</v>
      </c>
      <c r="H13" s="231">
        <v>26.413911953626823</v>
      </c>
      <c r="I13" s="230">
        <v>19.630267899107004</v>
      </c>
      <c r="J13" s="231">
        <v>12.000626664577785</v>
      </c>
      <c r="K13" s="230">
        <v>31.630894563684787</v>
      </c>
      <c r="L13" s="231">
        <v>12.987623374588752</v>
      </c>
      <c r="M13" s="230">
        <v>6.14131286229046</v>
      </c>
      <c r="N13" s="231">
        <v>19.12893623687921</v>
      </c>
      <c r="O13" s="230">
        <v>2.6789910700297668</v>
      </c>
      <c r="P13" s="231">
        <v>0.7833307222309259</v>
      </c>
      <c r="Q13" s="230">
        <v>3.462321792260693</v>
      </c>
      <c r="R13" s="231">
        <v>0.45433181889393703</v>
      </c>
      <c r="S13" s="230">
        <v>0.10966630111232961</v>
      </c>
      <c r="T13" s="231">
        <v>0.5639981200062667</v>
      </c>
      <c r="U13" s="230">
        <v>2.8199906000313333</v>
      </c>
      <c r="V13" s="231">
        <v>1.3159956133479553</v>
      </c>
      <c r="W13" s="230">
        <v>4.135986213379289</v>
      </c>
      <c r="X13" s="231">
        <v>0</v>
      </c>
      <c r="Y13" s="230">
        <v>0</v>
      </c>
      <c r="Z13" s="232">
        <v>0</v>
      </c>
    </row>
    <row r="14" spans="1:26" ht="12.75">
      <c r="A14" s="1356"/>
      <c r="B14" s="245" t="s">
        <v>310</v>
      </c>
      <c r="C14" s="230">
        <v>10.65909807631662</v>
      </c>
      <c r="D14" s="231">
        <v>4.683065279091769</v>
      </c>
      <c r="E14" s="230">
        <v>15.342163355408388</v>
      </c>
      <c r="F14" s="231">
        <v>17.865026805424154</v>
      </c>
      <c r="G14" s="230">
        <v>7.521286660359508</v>
      </c>
      <c r="H14" s="231">
        <v>25.386313465783665</v>
      </c>
      <c r="I14" s="230">
        <v>21.586250394197414</v>
      </c>
      <c r="J14" s="231">
        <v>12.314727215389468</v>
      </c>
      <c r="K14" s="230">
        <v>33.90097760958688</v>
      </c>
      <c r="L14" s="231">
        <v>11.668243456322926</v>
      </c>
      <c r="M14" s="230">
        <v>5.4399243140964995</v>
      </c>
      <c r="N14" s="231">
        <v>17.108167770419428</v>
      </c>
      <c r="O14" s="230">
        <v>2.5386313465783665</v>
      </c>
      <c r="P14" s="231">
        <v>0.8514664143803218</v>
      </c>
      <c r="Q14" s="230">
        <v>3.390097760958688</v>
      </c>
      <c r="R14" s="231">
        <v>0.5676442762535477</v>
      </c>
      <c r="S14" s="230">
        <v>0.0946073793755913</v>
      </c>
      <c r="T14" s="231">
        <v>0.6622516556291391</v>
      </c>
      <c r="U14" s="230">
        <v>2.9170608640807316</v>
      </c>
      <c r="V14" s="231">
        <v>1.292967518133081</v>
      </c>
      <c r="W14" s="230">
        <v>4.210028382213812</v>
      </c>
      <c r="X14" s="231">
        <v>0</v>
      </c>
      <c r="Y14" s="230">
        <v>0</v>
      </c>
      <c r="Z14" s="232">
        <v>0</v>
      </c>
    </row>
    <row r="15" spans="1:26" ht="12.75">
      <c r="A15" s="1356"/>
      <c r="B15" s="245" t="s">
        <v>311</v>
      </c>
      <c r="C15" s="230">
        <v>11.930724823604875</v>
      </c>
      <c r="D15" s="231">
        <v>4.810776138550353</v>
      </c>
      <c r="E15" s="230">
        <v>16.74150096215523</v>
      </c>
      <c r="F15" s="231">
        <v>16.949967928159076</v>
      </c>
      <c r="G15" s="230">
        <v>7.729313662604234</v>
      </c>
      <c r="H15" s="231">
        <v>24.67928159076331</v>
      </c>
      <c r="I15" s="230">
        <v>20.974983964079538</v>
      </c>
      <c r="J15" s="231">
        <v>12.026940346375882</v>
      </c>
      <c r="K15" s="230">
        <v>33.00192431045542</v>
      </c>
      <c r="L15" s="231">
        <v>12.2674791533034</v>
      </c>
      <c r="M15" s="230">
        <v>5.275817831943554</v>
      </c>
      <c r="N15" s="231">
        <v>17.543296985246954</v>
      </c>
      <c r="O15" s="230">
        <v>3.0949326491340603</v>
      </c>
      <c r="P15" s="231">
        <v>0.7536882617062219</v>
      </c>
      <c r="Q15" s="230">
        <v>3.8486209108402822</v>
      </c>
      <c r="R15" s="231">
        <v>0.4810776138550353</v>
      </c>
      <c r="S15" s="230">
        <v>0.14432328415651058</v>
      </c>
      <c r="T15" s="231">
        <v>0.6254008980115459</v>
      </c>
      <c r="U15" s="230">
        <v>2.357280307889673</v>
      </c>
      <c r="V15" s="231">
        <v>1.2026940346375883</v>
      </c>
      <c r="W15" s="230">
        <v>3.559974342527261</v>
      </c>
      <c r="X15" s="231">
        <v>0</v>
      </c>
      <c r="Y15" s="230">
        <v>0</v>
      </c>
      <c r="Z15" s="232">
        <v>0</v>
      </c>
    </row>
    <row r="16" spans="1:26" ht="13.5" thickBot="1">
      <c r="A16" s="1358"/>
      <c r="B16" s="246" t="s">
        <v>312</v>
      </c>
      <c r="C16" s="236">
        <v>12.240853658536585</v>
      </c>
      <c r="D16" s="237">
        <v>5.137195121951219</v>
      </c>
      <c r="E16" s="236">
        <v>17.378048780487802</v>
      </c>
      <c r="F16" s="237">
        <v>16.021341463414636</v>
      </c>
      <c r="G16" s="236">
        <v>7.3323170731707314</v>
      </c>
      <c r="H16" s="237">
        <v>23.353658536585368</v>
      </c>
      <c r="I16" s="236">
        <v>19.29878048780488</v>
      </c>
      <c r="J16" s="237">
        <v>10.396341463414634</v>
      </c>
      <c r="K16" s="236">
        <v>29.695121951219512</v>
      </c>
      <c r="L16" s="237">
        <v>11.448170731707318</v>
      </c>
      <c r="M16" s="236">
        <v>5.091463414634146</v>
      </c>
      <c r="N16" s="237">
        <v>16.539634146341463</v>
      </c>
      <c r="O16" s="236">
        <v>2.9573170731707314</v>
      </c>
      <c r="P16" s="237">
        <v>0.9298780487804877</v>
      </c>
      <c r="Q16" s="236">
        <v>3.8871951219512195</v>
      </c>
      <c r="R16" s="237">
        <v>0.38109756097560976</v>
      </c>
      <c r="S16" s="236">
        <v>0.10670731707317074</v>
      </c>
      <c r="T16" s="237">
        <v>0.4878048780487805</v>
      </c>
      <c r="U16" s="236">
        <v>1.2804878048780488</v>
      </c>
      <c r="V16" s="237">
        <v>0.8079268292682927</v>
      </c>
      <c r="W16" s="236">
        <v>2.0884146341463414</v>
      </c>
      <c r="X16" s="237">
        <v>4.375</v>
      </c>
      <c r="Y16" s="236">
        <v>2.195121951219512</v>
      </c>
      <c r="Z16" s="238">
        <v>6.570121951219512</v>
      </c>
    </row>
    <row r="17" spans="1:26" ht="13.5" customHeight="1" thickTop="1">
      <c r="A17" s="946" t="s">
        <v>348</v>
      </c>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row>
  </sheetData>
  <sheetProtection/>
  <mergeCells count="13">
    <mergeCell ref="A12:A16"/>
    <mergeCell ref="A17:Z17"/>
    <mergeCell ref="A1:Z1"/>
    <mergeCell ref="C2:Z2"/>
    <mergeCell ref="C3:E4"/>
    <mergeCell ref="F3:H4"/>
    <mergeCell ref="I3:K4"/>
    <mergeCell ref="L3:N4"/>
    <mergeCell ref="O3:Q4"/>
    <mergeCell ref="R3:T4"/>
    <mergeCell ref="U3:W4"/>
    <mergeCell ref="X3:Z4"/>
    <mergeCell ref="A7:A11"/>
  </mergeCells>
  <printOptions/>
  <pageMargins left="0.7" right="0.7" top="0.787401575" bottom="0.7874015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12"/>
  <sheetViews>
    <sheetView zoomScalePageLayoutView="0" workbookViewId="0" topLeftCell="A1">
      <selection activeCell="A3" sqref="A3"/>
    </sheetView>
  </sheetViews>
  <sheetFormatPr defaultColWidth="11.421875" defaultRowHeight="15"/>
  <cols>
    <col min="1" max="1" width="26.57421875" style="16" customWidth="1"/>
    <col min="2" max="16384" width="11.421875" style="16" customWidth="1"/>
  </cols>
  <sheetData>
    <row r="1" spans="1:3" ht="12.75" customHeight="1">
      <c r="A1" s="1274" t="s">
        <v>171</v>
      </c>
      <c r="B1" s="1274"/>
      <c r="C1" s="1274"/>
    </row>
    <row r="2" spans="1:3" ht="13.5" thickBot="1">
      <c r="A2" s="1274"/>
      <c r="B2" s="1274"/>
      <c r="C2" s="1274"/>
    </row>
    <row r="3" spans="1:3" ht="13.5" thickTop="1">
      <c r="A3" s="878" t="s">
        <v>270</v>
      </c>
      <c r="B3" s="455" t="s">
        <v>210</v>
      </c>
      <c r="C3" s="132" t="s">
        <v>211</v>
      </c>
    </row>
    <row r="4" spans="1:3" ht="12.75">
      <c r="A4" s="113" t="s">
        <v>133</v>
      </c>
      <c r="B4" s="456">
        <v>57</v>
      </c>
      <c r="C4" s="210">
        <f>B4/B10*100</f>
        <v>37.01298701298701</v>
      </c>
    </row>
    <row r="5" spans="1:3" ht="12.75">
      <c r="A5" s="113" t="s">
        <v>134</v>
      </c>
      <c r="B5" s="456">
        <v>33</v>
      </c>
      <c r="C5" s="210">
        <f>B5/B10*100</f>
        <v>21.428571428571427</v>
      </c>
    </row>
    <row r="6" spans="1:3" ht="12.75">
      <c r="A6" s="113" t="s">
        <v>135</v>
      </c>
      <c r="B6" s="456">
        <v>22</v>
      </c>
      <c r="C6" s="210">
        <f>B6/B10*100</f>
        <v>14.285714285714285</v>
      </c>
    </row>
    <row r="7" spans="1:3" ht="12.75">
      <c r="A7" s="113" t="s">
        <v>136</v>
      </c>
      <c r="B7" s="456">
        <v>15</v>
      </c>
      <c r="C7" s="210">
        <f>B7/B10*100</f>
        <v>9.740259740259742</v>
      </c>
    </row>
    <row r="8" spans="1:3" ht="12.75">
      <c r="A8" s="113" t="s">
        <v>137</v>
      </c>
      <c r="B8" s="456">
        <v>15</v>
      </c>
      <c r="C8" s="210">
        <f>B8/B10*100</f>
        <v>9.740259740259742</v>
      </c>
    </row>
    <row r="9" spans="1:3" ht="12.75">
      <c r="A9" s="113" t="s">
        <v>138</v>
      </c>
      <c r="B9" s="456">
        <v>12</v>
      </c>
      <c r="C9" s="210">
        <f>B9/B10*100</f>
        <v>7.792207792207792</v>
      </c>
    </row>
    <row r="10" spans="1:3" ht="13.5" thickBot="1">
      <c r="A10" s="116" t="s">
        <v>229</v>
      </c>
      <c r="B10" s="457">
        <f>SUM(B4:B9)</f>
        <v>154</v>
      </c>
      <c r="C10" s="215">
        <f>B10/B10*100</f>
        <v>100</v>
      </c>
    </row>
    <row r="11" spans="1:3" ht="13.5" thickTop="1">
      <c r="A11" s="929" t="s">
        <v>139</v>
      </c>
      <c r="B11" s="929"/>
      <c r="C11" s="929"/>
    </row>
    <row r="12" spans="1:3" ht="12.75">
      <c r="A12" s="932"/>
      <c r="B12" s="932"/>
      <c r="C12" s="932"/>
    </row>
  </sheetData>
  <sheetProtection/>
  <mergeCells count="2">
    <mergeCell ref="A1:C2"/>
    <mergeCell ref="A11:C12"/>
  </mergeCells>
  <printOptions/>
  <pageMargins left="0.7" right="0.7" top="0.787401575" bottom="0.7874015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
    </sheetView>
  </sheetViews>
  <sheetFormatPr defaultColWidth="11.421875" defaultRowHeight="15"/>
  <sheetData>
    <row r="1" spans="1:6" s="260" customFormat="1" ht="15">
      <c r="A1" s="1491" t="s">
        <v>142</v>
      </c>
      <c r="B1" s="1491"/>
      <c r="C1" s="1491"/>
      <c r="D1" s="1491"/>
      <c r="E1" s="1491"/>
      <c r="F1" s="1491"/>
    </row>
    <row r="38" ht="14.25">
      <c r="A38" s="262" t="s">
        <v>732</v>
      </c>
    </row>
  </sheetData>
  <sheetProtection/>
  <mergeCells count="1">
    <mergeCell ref="A1:F1"/>
  </mergeCells>
  <printOptions/>
  <pageMargins left="0.7" right="0.7" top="0.787401575" bottom="0.7874015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A3"/>
    </sheetView>
  </sheetViews>
  <sheetFormatPr defaultColWidth="11.421875" defaultRowHeight="15"/>
  <cols>
    <col min="1" max="1" width="36.7109375" style="458" customWidth="1"/>
    <col min="2" max="16384" width="11.421875" style="458" customWidth="1"/>
  </cols>
  <sheetData>
    <row r="1" spans="1:4" ht="39.75" customHeight="1" thickBot="1">
      <c r="A1" s="1496" t="s">
        <v>143</v>
      </c>
      <c r="B1" s="1496"/>
      <c r="C1" s="1496"/>
      <c r="D1" s="1496"/>
    </row>
    <row r="2" spans="1:4" ht="15.75" customHeight="1" thickTop="1">
      <c r="A2" s="1497" t="s">
        <v>734</v>
      </c>
      <c r="B2" s="948" t="s">
        <v>735</v>
      </c>
      <c r="C2" s="1499" t="s">
        <v>736</v>
      </c>
      <c r="D2" s="1500"/>
    </row>
    <row r="3" spans="1:4" ht="30" customHeight="1">
      <c r="A3" s="1498"/>
      <c r="B3" s="949" t="s">
        <v>229</v>
      </c>
      <c r="C3" s="1501"/>
      <c r="D3" s="1502"/>
    </row>
    <row r="4" spans="1:4" ht="14.25">
      <c r="A4" s="947"/>
      <c r="B4" s="1492" t="s">
        <v>203</v>
      </c>
      <c r="C4" s="1492"/>
      <c r="D4" s="1493"/>
    </row>
    <row r="5" spans="1:4" ht="14.25">
      <c r="A5" s="947"/>
      <c r="B5" s="1494" t="s">
        <v>210</v>
      </c>
      <c r="C5" s="1495"/>
      <c r="D5" s="469" t="s">
        <v>211</v>
      </c>
    </row>
    <row r="6" spans="1:4" ht="14.25">
      <c r="A6" s="470" t="s">
        <v>737</v>
      </c>
      <c r="B6" s="460">
        <v>9172</v>
      </c>
      <c r="C6" s="461">
        <v>604</v>
      </c>
      <c r="D6" s="471">
        <v>6.6</v>
      </c>
    </row>
    <row r="7" spans="1:4" ht="14.25">
      <c r="A7" s="470" t="s">
        <v>738</v>
      </c>
      <c r="B7" s="472">
        <v>3377</v>
      </c>
      <c r="C7" s="463">
        <v>210</v>
      </c>
      <c r="D7" s="471">
        <v>6.2</v>
      </c>
    </row>
    <row r="8" spans="1:4" ht="14.25">
      <c r="A8" s="470" t="s">
        <v>739</v>
      </c>
      <c r="B8" s="472">
        <v>1920</v>
      </c>
      <c r="C8" s="463">
        <v>284</v>
      </c>
      <c r="D8" s="471">
        <v>14.8</v>
      </c>
    </row>
    <row r="9" spans="1:4" ht="14.25">
      <c r="A9" s="470" t="s">
        <v>740</v>
      </c>
      <c r="B9" s="468">
        <v>2507</v>
      </c>
      <c r="C9" s="461">
        <v>97</v>
      </c>
      <c r="D9" s="471">
        <v>3.9</v>
      </c>
    </row>
    <row r="10" spans="1:4" ht="14.25">
      <c r="A10" s="470" t="s">
        <v>741</v>
      </c>
      <c r="B10" s="468">
        <v>660</v>
      </c>
      <c r="C10" s="461">
        <v>60</v>
      </c>
      <c r="D10" s="471">
        <v>9.1</v>
      </c>
    </row>
    <row r="11" spans="1:4" ht="14.25">
      <c r="A11" s="473" t="s">
        <v>229</v>
      </c>
      <c r="B11" s="466">
        <f>SUM(B6:B10)</f>
        <v>17636</v>
      </c>
      <c r="C11" s="467">
        <f>SUM(C6:C8)</f>
        <v>1098</v>
      </c>
      <c r="D11" s="474">
        <v>6.2</v>
      </c>
    </row>
    <row r="12" spans="1:4" ht="14.25">
      <c r="A12" s="950"/>
      <c r="B12" s="1492" t="s">
        <v>204</v>
      </c>
      <c r="C12" s="1492"/>
      <c r="D12" s="1493"/>
    </row>
    <row r="13" spans="1:4" ht="14.25">
      <c r="A13" s="947"/>
      <c r="B13" s="1494" t="s">
        <v>210</v>
      </c>
      <c r="C13" s="1495"/>
      <c r="D13" s="469" t="s">
        <v>211</v>
      </c>
    </row>
    <row r="14" spans="1:4" ht="14.25">
      <c r="A14" s="470" t="s">
        <v>737</v>
      </c>
      <c r="B14" s="460">
        <f>213934+2333+4322</f>
        <v>220589</v>
      </c>
      <c r="C14" s="461">
        <f>22311+96+210</f>
        <v>22617</v>
      </c>
      <c r="D14" s="471">
        <v>10.3</v>
      </c>
    </row>
    <row r="15" spans="1:4" ht="14.25">
      <c r="A15" s="470" t="s">
        <v>738</v>
      </c>
      <c r="B15" s="460">
        <f>21742+1122+2991+13840+3226+4306+15734+314</f>
        <v>63275</v>
      </c>
      <c r="C15" s="461">
        <f>2809+194+160+1254+426+148+1236+26</f>
        <v>6253</v>
      </c>
      <c r="D15" s="471">
        <v>9.9</v>
      </c>
    </row>
    <row r="16" spans="1:4" ht="14.25">
      <c r="A16" s="470" t="s">
        <v>739</v>
      </c>
      <c r="B16" s="460">
        <f>4176+268+26052+13706+31934+2127+493</f>
        <v>78756</v>
      </c>
      <c r="C16" s="461">
        <f>1520+1+4132+4156+5633+939+65</f>
        <v>16446</v>
      </c>
      <c r="D16" s="471">
        <v>20.9</v>
      </c>
    </row>
    <row r="17" spans="1:4" ht="14.25">
      <c r="A17" s="470" t="s">
        <v>740</v>
      </c>
      <c r="B17" s="468">
        <f>48825+1648+6812</f>
        <v>57285</v>
      </c>
      <c r="C17" s="465">
        <f>3457+87+415</f>
        <v>3959</v>
      </c>
      <c r="D17" s="471">
        <v>6.9</v>
      </c>
    </row>
    <row r="18" spans="1:4" ht="14.25">
      <c r="A18" s="470" t="s">
        <v>741</v>
      </c>
      <c r="B18" s="468">
        <v>14690</v>
      </c>
      <c r="C18" s="465">
        <v>713</v>
      </c>
      <c r="D18" s="471">
        <v>4.9</v>
      </c>
    </row>
    <row r="19" spans="1:4" ht="15" thickBot="1">
      <c r="A19" s="475" t="s">
        <v>229</v>
      </c>
      <c r="B19" s="476">
        <f>SUM(B14:B18)</f>
        <v>434595</v>
      </c>
      <c r="C19" s="477">
        <f>SUM(C14:C18)</f>
        <v>49988</v>
      </c>
      <c r="D19" s="478">
        <v>11.5</v>
      </c>
    </row>
    <row r="20" ht="15" thickTop="1">
      <c r="A20" s="262" t="s">
        <v>742</v>
      </c>
    </row>
  </sheetData>
  <sheetProtection/>
  <mergeCells count="7">
    <mergeCell ref="B12:D12"/>
    <mergeCell ref="B13:C13"/>
    <mergeCell ref="A1:D1"/>
    <mergeCell ref="A2:A3"/>
    <mergeCell ref="B4:D4"/>
    <mergeCell ref="B5:C5"/>
    <mergeCell ref="C2:D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2"/>
    </sheetView>
  </sheetViews>
  <sheetFormatPr defaultColWidth="11.421875" defaultRowHeight="15"/>
  <cols>
    <col min="1" max="1" width="72.7109375" style="131" customWidth="1"/>
    <col min="2" max="3" width="9.140625" style="16" customWidth="1"/>
    <col min="4" max="16384" width="11.421875" style="16" customWidth="1"/>
  </cols>
  <sheetData>
    <row r="1" spans="1:3" ht="15" customHeight="1">
      <c r="A1" s="931" t="s">
        <v>706</v>
      </c>
      <c r="B1" s="931"/>
      <c r="C1" s="931"/>
    </row>
    <row r="2" spans="1:3" ht="15" customHeight="1" thickBot="1">
      <c r="A2" s="931"/>
      <c r="B2" s="931"/>
      <c r="C2" s="931"/>
    </row>
    <row r="3" spans="1:3" ht="15" customHeight="1" thickTop="1">
      <c r="A3" s="779" t="s">
        <v>493</v>
      </c>
      <c r="B3" s="139" t="s">
        <v>210</v>
      </c>
      <c r="C3" s="132" t="s">
        <v>211</v>
      </c>
    </row>
    <row r="4" spans="1:3" ht="15" customHeight="1">
      <c r="A4" s="135" t="s">
        <v>494</v>
      </c>
      <c r="B4" s="1029">
        <v>101167</v>
      </c>
      <c r="C4" s="133">
        <f>B4/B4*100</f>
        <v>100</v>
      </c>
    </row>
    <row r="5" spans="1:3" ht="15" customHeight="1">
      <c r="A5" s="136" t="s">
        <v>469</v>
      </c>
      <c r="B5" s="1029">
        <v>77</v>
      </c>
      <c r="C5" s="133">
        <f>B5/B4*100</f>
        <v>0.07611177557899315</v>
      </c>
    </row>
    <row r="6" spans="1:3" ht="15" customHeight="1">
      <c r="A6" s="136" t="s">
        <v>470</v>
      </c>
      <c r="B6" s="1029">
        <v>15666</v>
      </c>
      <c r="C6" s="133">
        <f>B6/B4*100</f>
        <v>15.485286704162423</v>
      </c>
    </row>
    <row r="7" spans="1:3" ht="15" customHeight="1">
      <c r="A7" s="137" t="s">
        <v>471</v>
      </c>
      <c r="B7" s="1030">
        <v>0</v>
      </c>
      <c r="C7" s="133">
        <f>B7/B4*100</f>
        <v>0</v>
      </c>
    </row>
    <row r="8" spans="1:3" ht="15" customHeight="1">
      <c r="A8" s="137" t="s">
        <v>472</v>
      </c>
      <c r="B8" s="1030">
        <v>11387</v>
      </c>
      <c r="C8" s="133">
        <f>B8/B4*100</f>
        <v>11.255646604129806</v>
      </c>
    </row>
    <row r="9" spans="1:3" ht="15" customHeight="1">
      <c r="A9" s="137" t="s">
        <v>473</v>
      </c>
      <c r="B9" s="1030">
        <v>822</v>
      </c>
      <c r="C9" s="133">
        <f>B9/B4*100</f>
        <v>0.8125179159211996</v>
      </c>
    </row>
    <row r="10" spans="1:3" ht="30" customHeight="1">
      <c r="A10" s="137" t="s">
        <v>474</v>
      </c>
      <c r="B10" s="1030">
        <v>0</v>
      </c>
      <c r="C10" s="133">
        <f>B10/B4*100</f>
        <v>0</v>
      </c>
    </row>
    <row r="11" spans="1:3" ht="15" customHeight="1">
      <c r="A11" s="137" t="s">
        <v>475</v>
      </c>
      <c r="B11" s="1030">
        <v>2961</v>
      </c>
      <c r="C11" s="133">
        <f>B11/B4*100</f>
        <v>2.926843733628555</v>
      </c>
    </row>
    <row r="12" spans="1:3" ht="15" customHeight="1">
      <c r="A12" s="136" t="s">
        <v>476</v>
      </c>
      <c r="B12" s="1029">
        <v>85288</v>
      </c>
      <c r="C12" s="133">
        <f>B12/B4*100</f>
        <v>84.30417033222297</v>
      </c>
    </row>
    <row r="13" spans="1:3" ht="15" customHeight="1">
      <c r="A13" s="137" t="s">
        <v>477</v>
      </c>
      <c r="B13" s="1030">
        <v>15941</v>
      </c>
      <c r="C13" s="133">
        <f>B13/B4*100</f>
        <v>15.7571144740874</v>
      </c>
    </row>
    <row r="14" spans="1:3" ht="15" customHeight="1">
      <c r="A14" s="137" t="s">
        <v>478</v>
      </c>
      <c r="B14" s="1030">
        <v>3167</v>
      </c>
      <c r="C14" s="133">
        <f>B14/B4*100</f>
        <v>3.1304674449178096</v>
      </c>
    </row>
    <row r="15" spans="1:3" ht="15" customHeight="1">
      <c r="A15" s="137" t="s">
        <v>479</v>
      </c>
      <c r="B15" s="1030">
        <v>3717</v>
      </c>
      <c r="C15" s="133">
        <f>B15/B4*100</f>
        <v>3.6741229847677603</v>
      </c>
    </row>
    <row r="16" spans="1:3" ht="15" customHeight="1">
      <c r="A16" s="137" t="s">
        <v>480</v>
      </c>
      <c r="B16" s="1030">
        <v>4213</v>
      </c>
      <c r="C16" s="133">
        <f>B16/B4*100</f>
        <v>4.164401435250626</v>
      </c>
    </row>
    <row r="17" spans="1:3" ht="15" customHeight="1">
      <c r="A17" s="137" t="s">
        <v>481</v>
      </c>
      <c r="B17" s="1030">
        <v>3343</v>
      </c>
      <c r="C17" s="133">
        <f>B17/B4*100</f>
        <v>3.304437217669794</v>
      </c>
    </row>
    <row r="18" spans="1:3" ht="15" customHeight="1">
      <c r="A18" s="137" t="s">
        <v>482</v>
      </c>
      <c r="B18" s="1030">
        <v>619</v>
      </c>
      <c r="C18" s="133">
        <f>B18/B4*100</f>
        <v>0.6118595984856723</v>
      </c>
    </row>
    <row r="19" spans="1:3" ht="15" customHeight="1">
      <c r="A19" s="137" t="s">
        <v>483</v>
      </c>
      <c r="B19" s="1030">
        <v>6450</v>
      </c>
      <c r="C19" s="133">
        <f>B19/B4*100</f>
        <v>6.375596785513063</v>
      </c>
    </row>
    <row r="20" spans="1:3" ht="15" customHeight="1">
      <c r="A20" s="137" t="s">
        <v>486</v>
      </c>
      <c r="B20" s="1030">
        <v>5674</v>
      </c>
      <c r="C20" s="133">
        <f>B20/B4*100</f>
        <v>5.608548242015677</v>
      </c>
    </row>
    <row r="21" spans="1:3" ht="30" customHeight="1">
      <c r="A21" s="137" t="s">
        <v>487</v>
      </c>
      <c r="B21" s="1030">
        <v>7637</v>
      </c>
      <c r="C21" s="133">
        <f>B21/B4*100</f>
        <v>7.548904286971048</v>
      </c>
    </row>
    <row r="22" spans="1:3" ht="15" customHeight="1">
      <c r="A22" s="137" t="s">
        <v>488</v>
      </c>
      <c r="B22" s="1030">
        <v>6987</v>
      </c>
      <c r="C22" s="133">
        <f>B22/B4*100</f>
        <v>6.906402285330196</v>
      </c>
    </row>
    <row r="23" spans="1:3" ht="15" customHeight="1">
      <c r="A23" s="137" t="s">
        <v>489</v>
      </c>
      <c r="B23" s="1030">
        <v>21238</v>
      </c>
      <c r="C23" s="133">
        <f>B23/B4*100</f>
        <v>20.993011555151384</v>
      </c>
    </row>
    <row r="24" spans="1:3" ht="15" customHeight="1">
      <c r="A24" s="137" t="s">
        <v>490</v>
      </c>
      <c r="B24" s="1030">
        <v>1047</v>
      </c>
      <c r="C24" s="133">
        <f>B24/B4*100</f>
        <v>1.0349224549507252</v>
      </c>
    </row>
    <row r="25" spans="1:3" ht="15" customHeight="1">
      <c r="A25" s="137" t="s">
        <v>491</v>
      </c>
      <c r="B25" s="1030">
        <v>5084</v>
      </c>
      <c r="C25" s="133">
        <f>B25/B4*100</f>
        <v>5.025354117449366</v>
      </c>
    </row>
    <row r="26" spans="1:3" ht="15" customHeight="1" thickBot="1">
      <c r="A26" s="138" t="s">
        <v>492</v>
      </c>
      <c r="B26" s="1031">
        <v>171</v>
      </c>
      <c r="C26" s="134">
        <f>B26/B4*100</f>
        <v>0.16902744966243935</v>
      </c>
    </row>
    <row r="27" spans="1:3" ht="13.5" thickTop="1">
      <c r="A27" s="933" t="s">
        <v>496</v>
      </c>
      <c r="B27" s="933"/>
      <c r="C27" s="933"/>
    </row>
    <row r="28" spans="1:3" ht="12.75">
      <c r="A28" s="933" t="s">
        <v>495</v>
      </c>
      <c r="B28" s="933"/>
      <c r="C28" s="933"/>
    </row>
    <row r="29" spans="1:3" ht="25.5" customHeight="1">
      <c r="A29" s="932" t="s">
        <v>497</v>
      </c>
      <c r="B29" s="932"/>
      <c r="C29" s="932"/>
    </row>
  </sheetData>
  <sheetProtection/>
  <mergeCells count="4">
    <mergeCell ref="A1:C2"/>
    <mergeCell ref="A29:C29"/>
    <mergeCell ref="A27:C27"/>
    <mergeCell ref="A28:C28"/>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M50"/>
  <sheetViews>
    <sheetView zoomScalePageLayoutView="0" workbookViewId="0" topLeftCell="A1">
      <selection activeCell="A2" sqref="A2"/>
    </sheetView>
  </sheetViews>
  <sheetFormatPr defaultColWidth="11.421875" defaultRowHeight="15"/>
  <cols>
    <col min="1" max="1" width="36.421875" style="158" customWidth="1"/>
    <col min="2" max="2" width="6.7109375" style="483" customWidth="1"/>
    <col min="3" max="3" width="10.00390625" style="158" customWidth="1"/>
    <col min="4" max="4" width="9.28125" style="158" customWidth="1"/>
    <col min="5" max="5" width="9.00390625" style="158" customWidth="1"/>
    <col min="6" max="6" width="9.7109375" style="158" customWidth="1"/>
    <col min="7" max="7" width="9.421875" style="158" customWidth="1"/>
    <col min="8" max="8" width="7.28125" style="447" customWidth="1"/>
    <col min="9" max="16384" width="11.421875" style="158" customWidth="1"/>
  </cols>
  <sheetData>
    <row r="1" spans="1:8" ht="29.25" customHeight="1" thickBot="1">
      <c r="A1" s="1496" t="s">
        <v>744</v>
      </c>
      <c r="B1" s="1496"/>
      <c r="C1" s="1496"/>
      <c r="D1" s="1496"/>
      <c r="E1" s="1496"/>
      <c r="F1" s="1496"/>
      <c r="G1" s="1496"/>
      <c r="H1" s="1496"/>
    </row>
    <row r="2" spans="1:8" ht="39" thickTop="1">
      <c r="A2" s="951"/>
      <c r="B2" s="832" t="s">
        <v>172</v>
      </c>
      <c r="C2" s="952" t="s">
        <v>745</v>
      </c>
      <c r="D2" s="952" t="s">
        <v>746</v>
      </c>
      <c r="E2" s="952" t="s">
        <v>747</v>
      </c>
      <c r="F2" s="952" t="s">
        <v>748</v>
      </c>
      <c r="G2" s="952" t="s">
        <v>749</v>
      </c>
      <c r="H2" s="953" t="s">
        <v>271</v>
      </c>
    </row>
    <row r="3" spans="1:8" ht="12.75">
      <c r="A3" s="950"/>
      <c r="B3" s="1507" t="s">
        <v>203</v>
      </c>
      <c r="C3" s="1508"/>
      <c r="D3" s="1508"/>
      <c r="E3" s="1508"/>
      <c r="F3" s="1508"/>
      <c r="G3" s="1508"/>
      <c r="H3" s="1509"/>
    </row>
    <row r="4" spans="1:9" ht="12.75">
      <c r="A4" s="950"/>
      <c r="B4" s="1503" t="s">
        <v>210</v>
      </c>
      <c r="C4" s="1503"/>
      <c r="D4" s="1503"/>
      <c r="E4" s="1503"/>
      <c r="F4" s="1503"/>
      <c r="G4" s="1503"/>
      <c r="H4" s="1504"/>
      <c r="I4" s="480"/>
    </row>
    <row r="5" spans="1:9" ht="12.75">
      <c r="A5" s="470" t="s">
        <v>737</v>
      </c>
      <c r="B5" s="491">
        <v>3425</v>
      </c>
      <c r="C5" s="461">
        <v>16</v>
      </c>
      <c r="D5" s="461">
        <v>1057</v>
      </c>
      <c r="E5" s="460">
        <v>1580</v>
      </c>
      <c r="F5" s="468">
        <v>271</v>
      </c>
      <c r="G5" s="461">
        <v>501</v>
      </c>
      <c r="H5" s="488">
        <v>0</v>
      </c>
      <c r="I5" s="480"/>
    </row>
    <row r="6" spans="1:9" ht="12.75">
      <c r="A6" s="470" t="s">
        <v>738</v>
      </c>
      <c r="B6" s="491">
        <v>1838</v>
      </c>
      <c r="C6" s="461">
        <v>3</v>
      </c>
      <c r="D6" s="461">
        <v>143</v>
      </c>
      <c r="E6" s="461">
        <v>1216</v>
      </c>
      <c r="F6" s="468">
        <v>61</v>
      </c>
      <c r="G6" s="461">
        <v>415</v>
      </c>
      <c r="H6" s="488">
        <v>0</v>
      </c>
      <c r="I6" s="480"/>
    </row>
    <row r="7" spans="1:9" ht="12.75">
      <c r="A7" s="470" t="s">
        <v>739</v>
      </c>
      <c r="B7" s="491">
        <v>1599</v>
      </c>
      <c r="C7" s="461">
        <v>197</v>
      </c>
      <c r="D7" s="461">
        <v>781</v>
      </c>
      <c r="E7" s="461">
        <v>597</v>
      </c>
      <c r="F7" s="468">
        <v>4</v>
      </c>
      <c r="G7" s="461">
        <v>20</v>
      </c>
      <c r="H7" s="488">
        <v>0</v>
      </c>
      <c r="I7" s="480"/>
    </row>
    <row r="8" spans="1:9" ht="12.75">
      <c r="A8" s="470" t="s">
        <v>740</v>
      </c>
      <c r="B8" s="491">
        <v>1130</v>
      </c>
      <c r="C8" s="461">
        <v>0</v>
      </c>
      <c r="D8" s="461">
        <v>0</v>
      </c>
      <c r="E8" s="461">
        <v>1089</v>
      </c>
      <c r="F8" s="468">
        <v>15</v>
      </c>
      <c r="G8" s="461">
        <v>0</v>
      </c>
      <c r="H8" s="488">
        <v>26</v>
      </c>
      <c r="I8" s="480"/>
    </row>
    <row r="9" spans="1:9" ht="12.75">
      <c r="A9" s="470" t="s">
        <v>741</v>
      </c>
      <c r="B9" s="500">
        <v>412</v>
      </c>
      <c r="C9" s="461">
        <v>0</v>
      </c>
      <c r="D9" s="461">
        <v>71</v>
      </c>
      <c r="E9" s="461">
        <v>289</v>
      </c>
      <c r="F9" s="468">
        <v>25</v>
      </c>
      <c r="G9" s="461">
        <v>27</v>
      </c>
      <c r="H9" s="488">
        <v>0</v>
      </c>
      <c r="I9" s="480"/>
    </row>
    <row r="10" spans="1:9" ht="12.75">
      <c r="A10" s="473" t="s">
        <v>229</v>
      </c>
      <c r="B10" s="499">
        <f aca="true" t="shared" si="0" ref="B10:H10">SUM(B5:B9)</f>
        <v>8404</v>
      </c>
      <c r="C10" s="501">
        <f t="shared" si="0"/>
        <v>216</v>
      </c>
      <c r="D10" s="501">
        <f t="shared" si="0"/>
        <v>2052</v>
      </c>
      <c r="E10" s="501">
        <f t="shared" si="0"/>
        <v>4771</v>
      </c>
      <c r="F10" s="502">
        <f t="shared" si="0"/>
        <v>376</v>
      </c>
      <c r="G10" s="501">
        <f t="shared" si="0"/>
        <v>963</v>
      </c>
      <c r="H10" s="489">
        <f t="shared" si="0"/>
        <v>26</v>
      </c>
      <c r="I10" s="479"/>
    </row>
    <row r="11" spans="1:8" ht="12.75">
      <c r="A11" s="950"/>
      <c r="B11" s="1505" t="s">
        <v>751</v>
      </c>
      <c r="C11" s="1505"/>
      <c r="D11" s="1505"/>
      <c r="E11" s="1505"/>
      <c r="F11" s="1505"/>
      <c r="G11" s="1505"/>
      <c r="H11" s="1506"/>
    </row>
    <row r="12" spans="1:8" ht="12.75">
      <c r="A12" s="470" t="s">
        <v>737</v>
      </c>
      <c r="B12" s="491">
        <v>100</v>
      </c>
      <c r="C12" s="494">
        <f aca="true" t="shared" si="1" ref="C12:C17">C5/B5*100</f>
        <v>0.4671532846715329</v>
      </c>
      <c r="D12" s="494">
        <f aca="true" t="shared" si="2" ref="D12:D17">D5/B5*100</f>
        <v>30.861313868613138</v>
      </c>
      <c r="E12" s="494">
        <f aca="true" t="shared" si="3" ref="E12:E17">E5/B5*100</f>
        <v>46.131386861313864</v>
      </c>
      <c r="F12" s="494">
        <f aca="true" t="shared" si="4" ref="F12:F17">F5/B5*100</f>
        <v>7.912408759124087</v>
      </c>
      <c r="G12" s="494">
        <f aca="true" t="shared" si="5" ref="G12:G17">G5/B5*100</f>
        <v>14.627737226277373</v>
      </c>
      <c r="H12" s="486">
        <f aca="true" t="shared" si="6" ref="H12:H17">H5/B5*100</f>
        <v>0</v>
      </c>
    </row>
    <row r="13" spans="1:8" ht="12.75">
      <c r="A13" s="470" t="s">
        <v>738</v>
      </c>
      <c r="B13" s="491">
        <v>100</v>
      </c>
      <c r="C13" s="494">
        <f t="shared" si="1"/>
        <v>0.1632208922742111</v>
      </c>
      <c r="D13" s="494">
        <f t="shared" si="2"/>
        <v>7.780195865070729</v>
      </c>
      <c r="E13" s="494">
        <f t="shared" si="3"/>
        <v>66.1588683351469</v>
      </c>
      <c r="F13" s="494">
        <f t="shared" si="4"/>
        <v>3.3188248095756254</v>
      </c>
      <c r="G13" s="494">
        <f t="shared" si="5"/>
        <v>22.578890097932536</v>
      </c>
      <c r="H13" s="486">
        <f t="shared" si="6"/>
        <v>0</v>
      </c>
    </row>
    <row r="14" spans="1:8" ht="12.75">
      <c r="A14" s="470" t="s">
        <v>739</v>
      </c>
      <c r="B14" s="491">
        <v>100</v>
      </c>
      <c r="C14" s="494">
        <f t="shared" si="1"/>
        <v>12.320200125078173</v>
      </c>
      <c r="D14" s="494">
        <f t="shared" si="2"/>
        <v>48.843026891807376</v>
      </c>
      <c r="E14" s="494">
        <f t="shared" si="3"/>
        <v>37.3358348968105</v>
      </c>
      <c r="F14" s="494">
        <f t="shared" si="4"/>
        <v>0.2501563477173233</v>
      </c>
      <c r="G14" s="494">
        <f t="shared" si="5"/>
        <v>1.2507817385866167</v>
      </c>
      <c r="H14" s="486">
        <f t="shared" si="6"/>
        <v>0</v>
      </c>
    </row>
    <row r="15" spans="1:8" ht="12.75">
      <c r="A15" s="470" t="s">
        <v>740</v>
      </c>
      <c r="B15" s="492">
        <v>100</v>
      </c>
      <c r="C15" s="494">
        <f t="shared" si="1"/>
        <v>0</v>
      </c>
      <c r="D15" s="494">
        <f t="shared" si="2"/>
        <v>0</v>
      </c>
      <c r="E15" s="494">
        <f t="shared" si="3"/>
        <v>96.3716814159292</v>
      </c>
      <c r="F15" s="494">
        <f t="shared" si="4"/>
        <v>1.3274336283185841</v>
      </c>
      <c r="G15" s="494">
        <f t="shared" si="5"/>
        <v>0</v>
      </c>
      <c r="H15" s="486">
        <f t="shared" si="6"/>
        <v>2.3008849557522124</v>
      </c>
    </row>
    <row r="16" spans="1:8" ht="12.75">
      <c r="A16" s="470" t="s">
        <v>741</v>
      </c>
      <c r="B16" s="492">
        <v>100</v>
      </c>
      <c r="C16" s="494">
        <f t="shared" si="1"/>
        <v>0</v>
      </c>
      <c r="D16" s="494">
        <f t="shared" si="2"/>
        <v>17.233009708737864</v>
      </c>
      <c r="E16" s="494">
        <f t="shared" si="3"/>
        <v>70.14563106796116</v>
      </c>
      <c r="F16" s="494">
        <f t="shared" si="4"/>
        <v>6.067961165048544</v>
      </c>
      <c r="G16" s="498">
        <f t="shared" si="5"/>
        <v>6.553398058252427</v>
      </c>
      <c r="H16" s="486">
        <f t="shared" si="6"/>
        <v>0</v>
      </c>
    </row>
    <row r="17" spans="1:8" ht="12.75">
      <c r="A17" s="473" t="s">
        <v>229</v>
      </c>
      <c r="B17" s="496">
        <v>100</v>
      </c>
      <c r="C17" s="497">
        <f t="shared" si="1"/>
        <v>2.570204664445502</v>
      </c>
      <c r="D17" s="497">
        <f t="shared" si="2"/>
        <v>24.416944312232268</v>
      </c>
      <c r="E17" s="497">
        <f t="shared" si="3"/>
        <v>56.7705854355069</v>
      </c>
      <c r="F17" s="497">
        <f t="shared" si="4"/>
        <v>4.47405997144217</v>
      </c>
      <c r="G17" s="482">
        <f t="shared" si="5"/>
        <v>11.458829128986197</v>
      </c>
      <c r="H17" s="487">
        <f t="shared" si="6"/>
        <v>0.30937648738695855</v>
      </c>
    </row>
    <row r="18" spans="1:8" ht="12.75">
      <c r="A18" s="950"/>
      <c r="B18" s="1510" t="s">
        <v>752</v>
      </c>
      <c r="C18" s="1505"/>
      <c r="D18" s="1505"/>
      <c r="E18" s="1505"/>
      <c r="F18" s="1505"/>
      <c r="G18" s="1505"/>
      <c r="H18" s="1506"/>
    </row>
    <row r="19" spans="1:8" ht="12.75">
      <c r="A19" s="470" t="s">
        <v>737</v>
      </c>
      <c r="B19" s="491"/>
      <c r="C19" s="494">
        <f>C5/C10*100</f>
        <v>7.4074074074074066</v>
      </c>
      <c r="D19" s="494">
        <f>D5/D10*100</f>
        <v>51.51072124756335</v>
      </c>
      <c r="E19" s="494">
        <f>E5/E10*100</f>
        <v>33.11674701320478</v>
      </c>
      <c r="F19" s="494">
        <f>F5/F10*100</f>
        <v>72.07446808510637</v>
      </c>
      <c r="G19" s="494">
        <f>G5/G10*100</f>
        <v>52.024922118380054</v>
      </c>
      <c r="H19" s="486">
        <v>0</v>
      </c>
    </row>
    <row r="20" spans="1:8" ht="12.75">
      <c r="A20" s="470" t="s">
        <v>738</v>
      </c>
      <c r="B20" s="491"/>
      <c r="C20" s="494">
        <f>C6/C10*100</f>
        <v>1.3888888888888888</v>
      </c>
      <c r="D20" s="494">
        <f>D6/D10*100</f>
        <v>6.968810916179337</v>
      </c>
      <c r="E20" s="494">
        <f>E6/E10*100</f>
        <v>25.487319220289244</v>
      </c>
      <c r="F20" s="494">
        <f>F6/F10*100</f>
        <v>16.22340425531915</v>
      </c>
      <c r="G20" s="494">
        <f>G6/G10*100</f>
        <v>43.09449636552441</v>
      </c>
      <c r="H20" s="486">
        <v>0</v>
      </c>
    </row>
    <row r="21" spans="1:8" ht="12.75">
      <c r="A21" s="470" t="s">
        <v>739</v>
      </c>
      <c r="B21" s="491"/>
      <c r="C21" s="494">
        <f>C7/C10*100</f>
        <v>91.20370370370371</v>
      </c>
      <c r="D21" s="494">
        <f>D7/D10*100</f>
        <v>38.060428849902536</v>
      </c>
      <c r="E21" s="494">
        <f>E7/E10*100</f>
        <v>12.513099979040035</v>
      </c>
      <c r="F21" s="494">
        <f>F7/F10*100</f>
        <v>1.0638297872340425</v>
      </c>
      <c r="G21" s="494">
        <f>G7/G10*100</f>
        <v>2.0768431983385254</v>
      </c>
      <c r="H21" s="486">
        <v>0</v>
      </c>
    </row>
    <row r="22" spans="1:8" ht="12.75">
      <c r="A22" s="470" t="s">
        <v>740</v>
      </c>
      <c r="B22" s="492"/>
      <c r="C22" s="494">
        <v>0</v>
      </c>
      <c r="D22" s="494">
        <v>0</v>
      </c>
      <c r="E22" s="494">
        <f>E8/E10*100</f>
        <v>22.825403479354435</v>
      </c>
      <c r="F22" s="494">
        <f>F8/F10*100</f>
        <v>3.9893617021276597</v>
      </c>
      <c r="G22" s="494">
        <v>0</v>
      </c>
      <c r="H22" s="486">
        <v>100</v>
      </c>
    </row>
    <row r="23" spans="1:8" ht="12.75">
      <c r="A23" s="470" t="s">
        <v>741</v>
      </c>
      <c r="B23" s="492"/>
      <c r="C23" s="494">
        <v>0</v>
      </c>
      <c r="D23" s="494">
        <f>D9/D10*100</f>
        <v>3.4600389863547756</v>
      </c>
      <c r="E23" s="494">
        <f>E9/E10*100</f>
        <v>6.057430308111507</v>
      </c>
      <c r="F23" s="494">
        <f>F9/F10*100</f>
        <v>6.648936170212766</v>
      </c>
      <c r="G23" s="498">
        <f>G9/G10*100</f>
        <v>2.803738317757009</v>
      </c>
      <c r="H23" s="486">
        <v>0</v>
      </c>
    </row>
    <row r="24" spans="1:8" ht="12.75">
      <c r="A24" s="473" t="s">
        <v>229</v>
      </c>
      <c r="B24" s="496"/>
      <c r="C24" s="497">
        <f aca="true" t="shared" si="7" ref="C24:H24">SUM(C19:C23)</f>
        <v>100</v>
      </c>
      <c r="D24" s="497">
        <f t="shared" si="7"/>
        <v>100</v>
      </c>
      <c r="E24" s="497">
        <f t="shared" si="7"/>
        <v>100</v>
      </c>
      <c r="F24" s="497">
        <f t="shared" si="7"/>
        <v>99.99999999999999</v>
      </c>
      <c r="G24" s="482">
        <f t="shared" si="7"/>
        <v>100</v>
      </c>
      <c r="H24" s="487">
        <f t="shared" si="7"/>
        <v>100</v>
      </c>
    </row>
    <row r="25" spans="1:8" ht="12.75">
      <c r="A25" s="950"/>
      <c r="B25" s="1507" t="s">
        <v>204</v>
      </c>
      <c r="C25" s="1508"/>
      <c r="D25" s="1508"/>
      <c r="E25" s="1508"/>
      <c r="F25" s="1508"/>
      <c r="G25" s="1508"/>
      <c r="H25" s="1509"/>
    </row>
    <row r="26" spans="1:8" ht="12.75">
      <c r="A26" s="950"/>
      <c r="B26" s="1503" t="s">
        <v>210</v>
      </c>
      <c r="C26" s="1503"/>
      <c r="D26" s="1503"/>
      <c r="E26" s="1503"/>
      <c r="F26" s="1503"/>
      <c r="G26" s="1503"/>
      <c r="H26" s="1504"/>
    </row>
    <row r="27" spans="1:8" ht="12.75">
      <c r="A27" s="470" t="s">
        <v>737</v>
      </c>
      <c r="B27" s="491">
        <v>77445</v>
      </c>
      <c r="C27" s="461">
        <f>1889</f>
        <v>1889</v>
      </c>
      <c r="D27" s="461">
        <f>26757+0+0</f>
        <v>26757</v>
      </c>
      <c r="E27" s="460">
        <f>36056+791+0</f>
        <v>36847</v>
      </c>
      <c r="F27" s="468">
        <f>4148+47+431</f>
        <v>4626</v>
      </c>
      <c r="G27" s="461">
        <f>5698+47+1581</f>
        <v>7326</v>
      </c>
      <c r="H27" s="488">
        <v>0</v>
      </c>
    </row>
    <row r="28" spans="1:8" ht="12.75">
      <c r="A28" s="470" t="s">
        <v>738</v>
      </c>
      <c r="B28" s="491">
        <v>34743</v>
      </c>
      <c r="C28" s="461">
        <f>0+42+0+0+8+0+0+0</f>
        <v>50</v>
      </c>
      <c r="D28" s="461">
        <f>19+212+0+1312+623+95+94+79</f>
        <v>2434</v>
      </c>
      <c r="E28" s="461">
        <f>12767+404+2845+4356+2570+1253+3190+167</f>
        <v>27552</v>
      </c>
      <c r="F28" s="468">
        <f>283+29+100+200+11+186+563+14</f>
        <v>1386</v>
      </c>
      <c r="G28" s="461">
        <f>1063+65+46+318+4+203+1568+54</f>
        <v>3321</v>
      </c>
      <c r="H28" s="488">
        <v>0</v>
      </c>
    </row>
    <row r="29" spans="1:8" ht="12.75">
      <c r="A29" s="470" t="s">
        <v>739</v>
      </c>
      <c r="B29" s="491">
        <v>62477</v>
      </c>
      <c r="C29" s="461">
        <f>3878+4+187+2443+180+718+0</f>
        <v>7410</v>
      </c>
      <c r="D29" s="461">
        <f>289+132+7440+9954+16476+1033+493</f>
        <v>35817</v>
      </c>
      <c r="E29" s="461">
        <f>9+126+17672+781+0+267+0</f>
        <v>18855</v>
      </c>
      <c r="F29" s="468">
        <f>0+2+150+0+0+2+0</f>
        <v>154</v>
      </c>
      <c r="G29" s="461">
        <f>0+4+237+0+0+0+0</f>
        <v>241</v>
      </c>
      <c r="H29" s="488">
        <f>0</f>
        <v>0</v>
      </c>
    </row>
    <row r="30" spans="1:8" ht="12.75">
      <c r="A30" s="470" t="s">
        <v>740</v>
      </c>
      <c r="B30" s="491">
        <v>24275</v>
      </c>
      <c r="C30" s="461">
        <f>0+0+0</f>
        <v>0</v>
      </c>
      <c r="D30" s="461">
        <f>0+0+0</f>
        <v>0</v>
      </c>
      <c r="E30" s="461">
        <f>16839+733+6313</f>
        <v>23885</v>
      </c>
      <c r="F30" s="468">
        <f>0+154+0</f>
        <v>154</v>
      </c>
      <c r="G30" s="461">
        <f>0+0+0</f>
        <v>0</v>
      </c>
      <c r="H30" s="488">
        <f>236+0+0</f>
        <v>236</v>
      </c>
    </row>
    <row r="31" spans="1:8" ht="12.75">
      <c r="A31" s="470" t="s">
        <v>741</v>
      </c>
      <c r="B31" s="500">
        <v>8105</v>
      </c>
      <c r="C31" s="461">
        <v>0</v>
      </c>
      <c r="D31" s="461">
        <v>1668</v>
      </c>
      <c r="E31" s="461">
        <v>5376</v>
      </c>
      <c r="F31" s="468">
        <v>456</v>
      </c>
      <c r="G31" s="461">
        <v>605</v>
      </c>
      <c r="H31" s="488">
        <v>0</v>
      </c>
    </row>
    <row r="32" spans="1:9" ht="12.75">
      <c r="A32" s="473" t="s">
        <v>229</v>
      </c>
      <c r="B32" s="499">
        <f>SUM(B27:B31)</f>
        <v>207045</v>
      </c>
      <c r="C32" s="501">
        <f aca="true" t="shared" si="8" ref="C32:H32">SUM(C27:C31)</f>
        <v>9349</v>
      </c>
      <c r="D32" s="501">
        <f t="shared" si="8"/>
        <v>66676</v>
      </c>
      <c r="E32" s="501">
        <f t="shared" si="8"/>
        <v>112515</v>
      </c>
      <c r="F32" s="502">
        <f t="shared" si="8"/>
        <v>6776</v>
      </c>
      <c r="G32" s="501">
        <f t="shared" si="8"/>
        <v>11493</v>
      </c>
      <c r="H32" s="489">
        <f t="shared" si="8"/>
        <v>236</v>
      </c>
      <c r="I32" s="481"/>
    </row>
    <row r="33" spans="1:8" ht="12.75">
      <c r="A33" s="950"/>
      <c r="B33" s="1505" t="s">
        <v>751</v>
      </c>
      <c r="C33" s="1505"/>
      <c r="D33" s="1505"/>
      <c r="E33" s="1505"/>
      <c r="F33" s="1505"/>
      <c r="G33" s="1505"/>
      <c r="H33" s="1506"/>
    </row>
    <row r="34" spans="1:8" ht="12.75">
      <c r="A34" s="470" t="s">
        <v>737</v>
      </c>
      <c r="B34" s="491">
        <v>100</v>
      </c>
      <c r="C34" s="494">
        <f aca="true" t="shared" si="9" ref="C34:C39">C27/B27*100</f>
        <v>2.4391503647750015</v>
      </c>
      <c r="D34" s="494">
        <f aca="true" t="shared" si="10" ref="D34:D39">D27/B27*100</f>
        <v>34.54968041836142</v>
      </c>
      <c r="E34" s="494">
        <f aca="true" t="shared" si="11" ref="E34:E39">E27/B27*100</f>
        <v>47.578281360965846</v>
      </c>
      <c r="F34" s="494">
        <f aca="true" t="shared" si="12" ref="F34:F39">F27/B27*100</f>
        <v>5.973271353864033</v>
      </c>
      <c r="G34" s="494">
        <f aca="true" t="shared" si="13" ref="G34:G39">G27/B27*100</f>
        <v>9.459616502033702</v>
      </c>
      <c r="H34" s="486">
        <f aca="true" t="shared" si="14" ref="H34:H39">H27/B27*100</f>
        <v>0</v>
      </c>
    </row>
    <row r="35" spans="1:8" ht="12.75">
      <c r="A35" s="470" t="s">
        <v>738</v>
      </c>
      <c r="B35" s="491">
        <v>100</v>
      </c>
      <c r="C35" s="494">
        <f t="shared" si="9"/>
        <v>0.14391388193305127</v>
      </c>
      <c r="D35" s="494">
        <f t="shared" si="10"/>
        <v>7.005727772500936</v>
      </c>
      <c r="E35" s="494">
        <f t="shared" si="11"/>
        <v>79.30230550038857</v>
      </c>
      <c r="F35" s="494">
        <f t="shared" si="12"/>
        <v>3.989292807184181</v>
      </c>
      <c r="G35" s="494">
        <f t="shared" si="13"/>
        <v>9.558760037993265</v>
      </c>
      <c r="H35" s="486">
        <f t="shared" si="14"/>
        <v>0</v>
      </c>
    </row>
    <row r="36" spans="1:8" ht="12.75">
      <c r="A36" s="470" t="s">
        <v>739</v>
      </c>
      <c r="B36" s="491">
        <v>100</v>
      </c>
      <c r="C36" s="494">
        <f t="shared" si="9"/>
        <v>11.860364614178017</v>
      </c>
      <c r="D36" s="494">
        <f t="shared" si="10"/>
        <v>57.32829681322726</v>
      </c>
      <c r="E36" s="494">
        <f t="shared" si="11"/>
        <v>30.17910591097524</v>
      </c>
      <c r="F36" s="494">
        <f t="shared" si="12"/>
        <v>0.24649070858075772</v>
      </c>
      <c r="G36" s="494">
        <f t="shared" si="13"/>
        <v>0.3857419530387182</v>
      </c>
      <c r="H36" s="486">
        <f t="shared" si="14"/>
        <v>0</v>
      </c>
    </row>
    <row r="37" spans="1:8" ht="12.75">
      <c r="A37" s="470" t="s">
        <v>740</v>
      </c>
      <c r="B37" s="492">
        <f>SUM(C37:H37)</f>
        <v>100</v>
      </c>
      <c r="C37" s="494">
        <f t="shared" si="9"/>
        <v>0</v>
      </c>
      <c r="D37" s="494">
        <f t="shared" si="10"/>
        <v>0</v>
      </c>
      <c r="E37" s="494">
        <f t="shared" si="11"/>
        <v>98.39340885684861</v>
      </c>
      <c r="F37" s="494">
        <f t="shared" si="12"/>
        <v>0.6343975283213182</v>
      </c>
      <c r="G37" s="494">
        <f t="shared" si="13"/>
        <v>0</v>
      </c>
      <c r="H37" s="486">
        <f t="shared" si="14"/>
        <v>0.9721936148300722</v>
      </c>
    </row>
    <row r="38" spans="1:8" ht="12.75">
      <c r="A38" s="470" t="s">
        <v>741</v>
      </c>
      <c r="B38" s="492">
        <f>SUM(C38:H38)</f>
        <v>100</v>
      </c>
      <c r="C38" s="494">
        <f t="shared" si="9"/>
        <v>0</v>
      </c>
      <c r="D38" s="494">
        <f t="shared" si="10"/>
        <v>20.579888957433685</v>
      </c>
      <c r="E38" s="494">
        <f t="shared" si="11"/>
        <v>66.32942628007403</v>
      </c>
      <c r="F38" s="494">
        <f t="shared" si="12"/>
        <v>5.626156693399136</v>
      </c>
      <c r="G38" s="498">
        <f t="shared" si="13"/>
        <v>7.464528069093153</v>
      </c>
      <c r="H38" s="486">
        <f t="shared" si="14"/>
        <v>0</v>
      </c>
    </row>
    <row r="39" spans="1:8" ht="12.75">
      <c r="A39" s="473" t="s">
        <v>229</v>
      </c>
      <c r="B39" s="496">
        <f>SUM(C39:H39)</f>
        <v>100</v>
      </c>
      <c r="C39" s="497">
        <f t="shared" si="9"/>
        <v>4.5154435026202036</v>
      </c>
      <c r="D39" s="497">
        <f t="shared" si="10"/>
        <v>32.20362723079524</v>
      </c>
      <c r="E39" s="497">
        <f t="shared" si="11"/>
        <v>54.343258711874235</v>
      </c>
      <c r="F39" s="497">
        <f t="shared" si="12"/>
        <v>3.2727184911492673</v>
      </c>
      <c r="G39" s="482">
        <f t="shared" si="13"/>
        <v>5.550967181047598</v>
      </c>
      <c r="H39" s="487">
        <f t="shared" si="14"/>
        <v>0.11398488251346327</v>
      </c>
    </row>
    <row r="40" spans="1:13" ht="12.75">
      <c r="A40" s="950"/>
      <c r="B40" s="1505" t="s">
        <v>752</v>
      </c>
      <c r="C40" s="1505"/>
      <c r="D40" s="1505"/>
      <c r="E40" s="1505"/>
      <c r="F40" s="1505"/>
      <c r="G40" s="1505"/>
      <c r="H40" s="1506"/>
      <c r="M40" s="158" t="s">
        <v>753</v>
      </c>
    </row>
    <row r="41" spans="1:10" ht="12.75">
      <c r="A41" s="470" t="s">
        <v>737</v>
      </c>
      <c r="B41" s="491"/>
      <c r="C41" s="494">
        <f aca="true" t="shared" si="15" ref="C41:H41">C27/C32*100</f>
        <v>20.20536955824152</v>
      </c>
      <c r="D41" s="494">
        <f t="shared" si="15"/>
        <v>40.129881816545684</v>
      </c>
      <c r="E41" s="494">
        <f t="shared" si="15"/>
        <v>32.74852241923299</v>
      </c>
      <c r="F41" s="494">
        <f t="shared" si="15"/>
        <v>68.27036599763872</v>
      </c>
      <c r="G41" s="494">
        <f t="shared" si="15"/>
        <v>63.74314800313235</v>
      </c>
      <c r="H41" s="486">
        <f t="shared" si="15"/>
        <v>0</v>
      </c>
      <c r="I41" s="264"/>
      <c r="J41" s="264"/>
    </row>
    <row r="42" spans="1:10" ht="12.75">
      <c r="A42" s="470" t="s">
        <v>738</v>
      </c>
      <c r="B42" s="491"/>
      <c r="C42" s="494">
        <f>C28/C32*100</f>
        <v>0.5348165579206332</v>
      </c>
      <c r="D42" s="494">
        <f>D28/D32*100</f>
        <v>3.650488931549583</v>
      </c>
      <c r="E42" s="494">
        <f>E28/E32*100</f>
        <v>24.48740167977603</v>
      </c>
      <c r="F42" s="494">
        <f>F28/F32*100</f>
        <v>20.454545454545457</v>
      </c>
      <c r="G42" s="494">
        <f>G28/G32*100</f>
        <v>28.895849647611588</v>
      </c>
      <c r="H42" s="486">
        <f>H35/B35*100</f>
        <v>0</v>
      </c>
      <c r="I42" s="264"/>
      <c r="J42" s="480"/>
    </row>
    <row r="43" spans="1:10" ht="12.75">
      <c r="A43" s="470" t="s">
        <v>739</v>
      </c>
      <c r="B43" s="491"/>
      <c r="C43" s="494">
        <f>C29/C32*100</f>
        <v>79.25981388383785</v>
      </c>
      <c r="D43" s="494">
        <f>D29/D32*100</f>
        <v>53.7179794828724</v>
      </c>
      <c r="E43" s="494">
        <f>E29/E32*100</f>
        <v>16.757765631249168</v>
      </c>
      <c r="F43" s="494">
        <f>F29/F32*100</f>
        <v>2.272727272727273</v>
      </c>
      <c r="G43" s="494">
        <f>G29/G32*100</f>
        <v>2.096928565213608</v>
      </c>
      <c r="H43" s="486">
        <f>H36/B36*100</f>
        <v>0</v>
      </c>
      <c r="I43" s="264"/>
      <c r="J43" s="480"/>
    </row>
    <row r="44" spans="1:8" ht="12.75">
      <c r="A44" s="470" t="s">
        <v>740</v>
      </c>
      <c r="B44" s="492"/>
      <c r="C44" s="494">
        <f>-C45</f>
        <v>0</v>
      </c>
      <c r="D44" s="494">
        <f>D30/D32*100</f>
        <v>0</v>
      </c>
      <c r="E44" s="494">
        <f>E30/E32*100</f>
        <v>21.22828067368795</v>
      </c>
      <c r="F44" s="494">
        <f>F30/F32*100</f>
        <v>2.272727272727273</v>
      </c>
      <c r="G44" s="494">
        <f>G30/G32*100</f>
        <v>0</v>
      </c>
      <c r="H44" s="486">
        <f>H30/H32*100</f>
        <v>100</v>
      </c>
    </row>
    <row r="45" spans="1:8" ht="12.75">
      <c r="A45" s="470" t="s">
        <v>741</v>
      </c>
      <c r="B45" s="492"/>
      <c r="C45" s="494">
        <f>C38/B38*100</f>
        <v>0</v>
      </c>
      <c r="D45" s="494">
        <f>D31/D32*100</f>
        <v>2.5016497690323356</v>
      </c>
      <c r="E45" s="494">
        <f>E31/E32*100</f>
        <v>4.77802959605386</v>
      </c>
      <c r="F45" s="494">
        <f>F31/F32*100</f>
        <v>6.729634002361275</v>
      </c>
      <c r="G45" s="494">
        <f>G31/G32*100</f>
        <v>5.26407378404246</v>
      </c>
      <c r="H45" s="486">
        <f>H38/B38*100</f>
        <v>0</v>
      </c>
    </row>
    <row r="46" spans="1:8" ht="13.5" thickBot="1">
      <c r="A46" s="475" t="s">
        <v>229</v>
      </c>
      <c r="B46" s="493"/>
      <c r="C46" s="495">
        <f>SUM(C41:C45)</f>
        <v>100</v>
      </c>
      <c r="D46" s="495">
        <f>SUM(D41:D45)</f>
        <v>100.00000000000001</v>
      </c>
      <c r="E46" s="495">
        <f>SUM(E41:E45)</f>
        <v>100</v>
      </c>
      <c r="F46" s="495">
        <f>SUM(F41:F45)</f>
        <v>99.99999999999999</v>
      </c>
      <c r="G46" s="495">
        <f>G39/B39*100</f>
        <v>5.550967181047598</v>
      </c>
      <c r="H46" s="490">
        <f>SUM(H41:H45)</f>
        <v>100</v>
      </c>
    </row>
    <row r="47" ht="13.5" thickTop="1">
      <c r="A47" s="262" t="s">
        <v>742</v>
      </c>
    </row>
    <row r="49" ht="12.75">
      <c r="A49" s="158" t="s">
        <v>743</v>
      </c>
    </row>
    <row r="50" spans="1:7" ht="12.75">
      <c r="A50" s="263"/>
      <c r="C50" s="447"/>
      <c r="D50" s="447"/>
      <c r="E50" s="447"/>
      <c r="F50" s="447"/>
      <c r="G50" s="447"/>
    </row>
  </sheetData>
  <sheetProtection/>
  <mergeCells count="9">
    <mergeCell ref="B26:H26"/>
    <mergeCell ref="B33:H33"/>
    <mergeCell ref="B40:H40"/>
    <mergeCell ref="A1:H1"/>
    <mergeCell ref="B3:H3"/>
    <mergeCell ref="B4:H4"/>
    <mergeCell ref="B11:H11"/>
    <mergeCell ref="B18:H18"/>
    <mergeCell ref="B25:H2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A3"/>
    </sheetView>
  </sheetViews>
  <sheetFormatPr defaultColWidth="11.421875" defaultRowHeight="15"/>
  <cols>
    <col min="1" max="1" width="37.421875" style="503" customWidth="1"/>
    <col min="2" max="2" width="9.421875" style="503" customWidth="1"/>
    <col min="3" max="3" width="8.28125" style="503" customWidth="1"/>
    <col min="4" max="4" width="8.421875" style="503" customWidth="1"/>
    <col min="5" max="5" width="9.00390625" style="503" customWidth="1"/>
    <col min="6" max="6" width="8.421875" style="503" customWidth="1"/>
    <col min="7" max="7" width="6.8515625" style="503" customWidth="1"/>
    <col min="8" max="8" width="9.28125" style="503" customWidth="1"/>
    <col min="9" max="16384" width="11.421875" style="503" customWidth="1"/>
  </cols>
  <sheetData>
    <row r="1" spans="1:8" ht="27" customHeight="1" thickBot="1">
      <c r="A1" s="1496" t="s">
        <v>144</v>
      </c>
      <c r="B1" s="1520"/>
      <c r="C1" s="1520"/>
      <c r="D1" s="1520"/>
      <c r="E1" s="1520"/>
      <c r="F1" s="1520"/>
      <c r="G1" s="1520"/>
      <c r="H1" s="1520"/>
    </row>
    <row r="2" spans="1:8" ht="13.5" thickTop="1">
      <c r="A2" s="1521" t="s">
        <v>734</v>
      </c>
      <c r="B2" s="955" t="s">
        <v>735</v>
      </c>
      <c r="C2" s="1523" t="s">
        <v>755</v>
      </c>
      <c r="D2" s="1523"/>
      <c r="E2" s="1524" t="s">
        <v>736</v>
      </c>
      <c r="F2" s="1526" t="s">
        <v>755</v>
      </c>
      <c r="G2" s="1527"/>
      <c r="H2" s="1528" t="s">
        <v>736</v>
      </c>
    </row>
    <row r="3" spans="1:8" ht="24.75" customHeight="1">
      <c r="A3" s="1522"/>
      <c r="B3" s="958" t="s">
        <v>229</v>
      </c>
      <c r="C3" s="959" t="s">
        <v>612</v>
      </c>
      <c r="D3" s="959" t="s">
        <v>613</v>
      </c>
      <c r="E3" s="1525"/>
      <c r="F3" s="960" t="s">
        <v>612</v>
      </c>
      <c r="G3" s="959" t="s">
        <v>613</v>
      </c>
      <c r="H3" s="1529"/>
    </row>
    <row r="4" spans="1:8" ht="15" customHeight="1">
      <c r="A4" s="954"/>
      <c r="B4" s="1512" t="s">
        <v>203</v>
      </c>
      <c r="C4" s="1512"/>
      <c r="D4" s="1512"/>
      <c r="E4" s="1512"/>
      <c r="F4" s="1512"/>
      <c r="G4" s="1512"/>
      <c r="H4" s="1513"/>
    </row>
    <row r="5" spans="1:8" ht="12.75" customHeight="1">
      <c r="A5" s="950"/>
      <c r="B5" s="1514" t="s">
        <v>210</v>
      </c>
      <c r="C5" s="1495"/>
      <c r="D5" s="1495"/>
      <c r="E5" s="1495"/>
      <c r="F5" s="1515" t="s">
        <v>756</v>
      </c>
      <c r="G5" s="1511"/>
      <c r="H5" s="1516"/>
    </row>
    <row r="6" spans="1:8" ht="12.75">
      <c r="A6" s="470" t="s">
        <v>737</v>
      </c>
      <c r="B6" s="460">
        <v>9172</v>
      </c>
      <c r="C6" s="465">
        <v>4939</v>
      </c>
      <c r="D6" s="460">
        <v>4233</v>
      </c>
      <c r="E6" s="461">
        <v>604</v>
      </c>
      <c r="F6" s="462">
        <f aca="true" t="shared" si="0" ref="F6:F11">C6/B6*100</f>
        <v>53.848669864805935</v>
      </c>
      <c r="G6" s="513">
        <f aca="true" t="shared" si="1" ref="G6:G11">D6/B6*100</f>
        <v>46.151330135194065</v>
      </c>
      <c r="H6" s="471">
        <f aca="true" t="shared" si="2" ref="H6:H11">E6/B6*100</f>
        <v>6.585259485390319</v>
      </c>
    </row>
    <row r="7" spans="1:8" ht="12.75">
      <c r="A7" s="470" t="s">
        <v>738</v>
      </c>
      <c r="B7" s="472">
        <v>3377</v>
      </c>
      <c r="C7" s="506">
        <v>862</v>
      </c>
      <c r="D7" s="472">
        <v>2515</v>
      </c>
      <c r="E7" s="463">
        <v>210</v>
      </c>
      <c r="F7" s="462">
        <f t="shared" si="0"/>
        <v>25.525614450695883</v>
      </c>
      <c r="G7" s="513">
        <f t="shared" si="1"/>
        <v>74.47438554930412</v>
      </c>
      <c r="H7" s="471">
        <f t="shared" si="2"/>
        <v>6.218537163162571</v>
      </c>
    </row>
    <row r="8" spans="1:8" ht="12.75">
      <c r="A8" s="470" t="s">
        <v>739</v>
      </c>
      <c r="B8" s="472">
        <v>1920</v>
      </c>
      <c r="C8" s="506">
        <v>1015</v>
      </c>
      <c r="D8" s="472">
        <v>905</v>
      </c>
      <c r="E8" s="463">
        <v>284</v>
      </c>
      <c r="F8" s="462">
        <f t="shared" si="0"/>
        <v>52.864583333333336</v>
      </c>
      <c r="G8" s="513">
        <f t="shared" si="1"/>
        <v>47.13541666666667</v>
      </c>
      <c r="H8" s="471">
        <f t="shared" si="2"/>
        <v>14.791666666666666</v>
      </c>
    </row>
    <row r="9" spans="1:8" ht="12.75">
      <c r="A9" s="470" t="s">
        <v>740</v>
      </c>
      <c r="B9" s="461">
        <v>2507</v>
      </c>
      <c r="C9" s="465">
        <v>1197</v>
      </c>
      <c r="D9" s="460">
        <v>1310</v>
      </c>
      <c r="E9" s="461">
        <v>97</v>
      </c>
      <c r="F9" s="462">
        <f t="shared" si="0"/>
        <v>47.74631033107299</v>
      </c>
      <c r="G9" s="513">
        <f t="shared" si="1"/>
        <v>52.25368966892701</v>
      </c>
      <c r="H9" s="471">
        <f t="shared" si="2"/>
        <v>3.8691663342640603</v>
      </c>
    </row>
    <row r="10" spans="1:8" ht="12.75">
      <c r="A10" s="470" t="s">
        <v>741</v>
      </c>
      <c r="B10" s="461">
        <v>660</v>
      </c>
      <c r="C10" s="465">
        <v>410</v>
      </c>
      <c r="D10" s="460">
        <v>250</v>
      </c>
      <c r="E10" s="461">
        <v>60</v>
      </c>
      <c r="F10" s="462">
        <f t="shared" si="0"/>
        <v>62.121212121212125</v>
      </c>
      <c r="G10" s="513">
        <f t="shared" si="1"/>
        <v>37.878787878787875</v>
      </c>
      <c r="H10" s="471">
        <f t="shared" si="2"/>
        <v>9.090909090909092</v>
      </c>
    </row>
    <row r="11" spans="1:8" ht="12.75">
      <c r="A11" s="473" t="s">
        <v>229</v>
      </c>
      <c r="B11" s="466">
        <f>SUM(B6:B10)</f>
        <v>17636</v>
      </c>
      <c r="C11" s="507">
        <f>SUM(C6:C10)</f>
        <v>8423</v>
      </c>
      <c r="D11" s="466">
        <f>SUM(D6:D10)</f>
        <v>9213</v>
      </c>
      <c r="E11" s="467">
        <f>SUM(E6:E8)</f>
        <v>1098</v>
      </c>
      <c r="F11" s="464">
        <f t="shared" si="0"/>
        <v>47.76026309820821</v>
      </c>
      <c r="G11" s="508">
        <f t="shared" si="1"/>
        <v>52.23973690179179</v>
      </c>
      <c r="H11" s="474">
        <f t="shared" si="2"/>
        <v>6.225901564980721</v>
      </c>
    </row>
    <row r="12" spans="1:8" ht="12.75">
      <c r="A12" s="950"/>
      <c r="B12" s="1511" t="s">
        <v>211</v>
      </c>
      <c r="C12" s="1511"/>
      <c r="D12" s="1511"/>
      <c r="E12" s="1511"/>
      <c r="F12" s="514"/>
      <c r="G12" s="514"/>
      <c r="H12" s="515"/>
    </row>
    <row r="13" spans="1:8" ht="12.75">
      <c r="A13" s="470" t="s">
        <v>737</v>
      </c>
      <c r="B13" s="513">
        <f>B6/B11*100</f>
        <v>52.00725788160581</v>
      </c>
      <c r="C13" s="462">
        <f>C6/C11*100</f>
        <v>58.637065178677425</v>
      </c>
      <c r="D13" s="513">
        <f>D6/D11*100</f>
        <v>45.94594594594595</v>
      </c>
      <c r="E13" s="462"/>
      <c r="F13" s="472"/>
      <c r="G13" s="472"/>
      <c r="H13" s="516"/>
    </row>
    <row r="14" spans="1:8" ht="12.75">
      <c r="A14" s="470" t="s">
        <v>738</v>
      </c>
      <c r="B14" s="513">
        <f>B7/B11*100</f>
        <v>19.14833295531867</v>
      </c>
      <c r="C14" s="462">
        <f>C7/C11*100</f>
        <v>10.233883414460406</v>
      </c>
      <c r="D14" s="513">
        <f>D7/D11*100</f>
        <v>27.29838272006947</v>
      </c>
      <c r="E14" s="462"/>
      <c r="F14" s="472"/>
      <c r="G14" s="472"/>
      <c r="H14" s="516"/>
    </row>
    <row r="15" spans="1:8" ht="12.75">
      <c r="A15" s="470" t="s">
        <v>739</v>
      </c>
      <c r="B15" s="509">
        <f>B8/B11*100</f>
        <v>10.886822408709458</v>
      </c>
      <c r="C15" s="462">
        <f>C8/C11*100</f>
        <v>12.050338359254424</v>
      </c>
      <c r="D15" s="513">
        <f>D8/D11*100</f>
        <v>9.823076088136329</v>
      </c>
      <c r="E15" s="462"/>
      <c r="F15" s="472"/>
      <c r="G15" s="472"/>
      <c r="H15" s="516"/>
    </row>
    <row r="16" spans="1:8" ht="12.75">
      <c r="A16" s="470" t="s">
        <v>740</v>
      </c>
      <c r="B16" s="509">
        <f>B9/B11*100</f>
        <v>14.215241551372193</v>
      </c>
      <c r="C16" s="462">
        <f>C9/C11*100</f>
        <v>14.211088685741421</v>
      </c>
      <c r="D16" s="513">
        <f>D9/D11*100</f>
        <v>14.219038315423857</v>
      </c>
      <c r="E16" s="462"/>
      <c r="F16" s="472"/>
      <c r="G16" s="472"/>
      <c r="H16" s="516"/>
    </row>
    <row r="17" spans="1:9" ht="12.75">
      <c r="A17" s="470" t="s">
        <v>741</v>
      </c>
      <c r="B17" s="509">
        <f>B10/B11*100</f>
        <v>3.742345202993876</v>
      </c>
      <c r="C17" s="462">
        <f>C10/C11*100</f>
        <v>4.867624361866318</v>
      </c>
      <c r="D17" s="513">
        <f>D10/D11*100</f>
        <v>2.7135569304244003</v>
      </c>
      <c r="E17" s="462"/>
      <c r="F17" s="472"/>
      <c r="G17" s="472"/>
      <c r="H17" s="516"/>
      <c r="I17" s="504"/>
    </row>
    <row r="18" spans="1:9" ht="12.75">
      <c r="A18" s="473" t="s">
        <v>229</v>
      </c>
      <c r="B18" s="510">
        <f>SUM(B13:B17)</f>
        <v>100</v>
      </c>
      <c r="C18" s="464">
        <f>SUM(C13:C17)</f>
        <v>99.99999999999999</v>
      </c>
      <c r="D18" s="508">
        <f>SUM(D13:D17)</f>
        <v>100.00000000000001</v>
      </c>
      <c r="E18" s="464"/>
      <c r="F18" s="511"/>
      <c r="G18" s="511"/>
      <c r="H18" s="517"/>
      <c r="I18" s="504"/>
    </row>
    <row r="19" spans="1:8" ht="12.75">
      <c r="A19" s="950"/>
      <c r="B19" s="1517" t="s">
        <v>204</v>
      </c>
      <c r="C19" s="1518"/>
      <c r="D19" s="1518"/>
      <c r="E19" s="1518"/>
      <c r="F19" s="1518"/>
      <c r="G19" s="1518"/>
      <c r="H19" s="1519"/>
    </row>
    <row r="20" spans="1:8" ht="12.75" customHeight="1">
      <c r="A20" s="950"/>
      <c r="B20" s="1514" t="s">
        <v>210</v>
      </c>
      <c r="C20" s="1495"/>
      <c r="D20" s="1495"/>
      <c r="E20" s="1495"/>
      <c r="F20" s="1515" t="s">
        <v>756</v>
      </c>
      <c r="G20" s="1511"/>
      <c r="H20" s="1516"/>
    </row>
    <row r="21" spans="1:8" ht="12.75">
      <c r="A21" s="470" t="s">
        <v>737</v>
      </c>
      <c r="B21" s="460">
        <f>213934+2333+4322</f>
        <v>220589</v>
      </c>
      <c r="C21" s="465">
        <f>B21-D21</f>
        <v>132490</v>
      </c>
      <c r="D21" s="460">
        <f>85031+275+2793</f>
        <v>88099</v>
      </c>
      <c r="E21" s="461">
        <f>22311+96+210</f>
        <v>22617</v>
      </c>
      <c r="F21" s="462">
        <f aca="true" t="shared" si="3" ref="F21:F26">C21/B21*100</f>
        <v>60.06192511865959</v>
      </c>
      <c r="G21" s="513">
        <f aca="true" t="shared" si="4" ref="G21:G26">D21/B21*100</f>
        <v>39.93807488134041</v>
      </c>
      <c r="H21" s="471">
        <f aca="true" t="shared" si="5" ref="H21:H26">E21/B21*100</f>
        <v>10.253004456251217</v>
      </c>
    </row>
    <row r="22" spans="1:8" ht="12.75">
      <c r="A22" s="470" t="s">
        <v>738</v>
      </c>
      <c r="B22" s="460">
        <f>21742+1122+2991+13840+3226+4306+15734+314</f>
        <v>63275</v>
      </c>
      <c r="C22" s="465">
        <f>B22-D22</f>
        <v>16660</v>
      </c>
      <c r="D22" s="460">
        <f>12508+722+2645+11972+2785+2821+12966+196</f>
        <v>46615</v>
      </c>
      <c r="E22" s="461">
        <f>2809+194+160+1254+426+148+1236+26</f>
        <v>6253</v>
      </c>
      <c r="F22" s="462">
        <f t="shared" si="3"/>
        <v>26.32951402607665</v>
      </c>
      <c r="G22" s="513">
        <f t="shared" si="4"/>
        <v>73.67048597392335</v>
      </c>
      <c r="H22" s="471">
        <f t="shared" si="5"/>
        <v>9.882259976293955</v>
      </c>
    </row>
    <row r="23" spans="1:8" ht="12.75">
      <c r="A23" s="470" t="s">
        <v>739</v>
      </c>
      <c r="B23" s="460">
        <f>4176+268+26052+13706+31934+2127+493</f>
        <v>78756</v>
      </c>
      <c r="C23" s="465">
        <f>B23-D23</f>
        <v>42935</v>
      </c>
      <c r="D23" s="460">
        <f>1602+60+8964+7106+17073+884+132</f>
        <v>35821</v>
      </c>
      <c r="E23" s="461">
        <f>1520+1+4132+4156+5633+939+65</f>
        <v>16446</v>
      </c>
      <c r="F23" s="462">
        <f t="shared" si="3"/>
        <v>54.51648128396567</v>
      </c>
      <c r="G23" s="513">
        <f t="shared" si="4"/>
        <v>45.48351871603433</v>
      </c>
      <c r="H23" s="471">
        <f t="shared" si="5"/>
        <v>20.882218497638274</v>
      </c>
    </row>
    <row r="24" spans="1:8" ht="12.75">
      <c r="A24" s="470" t="s">
        <v>740</v>
      </c>
      <c r="B24" s="461">
        <f>48825+1648+6812</f>
        <v>57285</v>
      </c>
      <c r="C24" s="465">
        <f>B24-D24</f>
        <v>28602</v>
      </c>
      <c r="D24" s="460">
        <f>25632+619+2432</f>
        <v>28683</v>
      </c>
      <c r="E24" s="465">
        <f>3457+87+415</f>
        <v>3959</v>
      </c>
      <c r="F24" s="462">
        <f t="shared" si="3"/>
        <v>49.929300864100554</v>
      </c>
      <c r="G24" s="513">
        <f t="shared" si="4"/>
        <v>50.07069913589945</v>
      </c>
      <c r="H24" s="471">
        <f t="shared" si="5"/>
        <v>6.911058741380815</v>
      </c>
    </row>
    <row r="25" spans="1:8" ht="12.75">
      <c r="A25" s="470" t="s">
        <v>741</v>
      </c>
      <c r="B25" s="461">
        <v>14690</v>
      </c>
      <c r="C25" s="465">
        <f>B25-D25</f>
        <v>11223</v>
      </c>
      <c r="D25" s="460">
        <v>3467</v>
      </c>
      <c r="E25" s="465">
        <v>713</v>
      </c>
      <c r="F25" s="462">
        <f t="shared" si="3"/>
        <v>76.39891082368958</v>
      </c>
      <c r="G25" s="513">
        <f t="shared" si="4"/>
        <v>23.601089176310417</v>
      </c>
      <c r="H25" s="471">
        <f t="shared" si="5"/>
        <v>4.8536419332879515</v>
      </c>
    </row>
    <row r="26" spans="1:8" ht="12.75">
      <c r="A26" s="473" t="s">
        <v>229</v>
      </c>
      <c r="B26" s="466">
        <f>SUM(B21:B25)</f>
        <v>434595</v>
      </c>
      <c r="C26" s="507">
        <f>SUM(C21:C25)</f>
        <v>231910</v>
      </c>
      <c r="D26" s="466">
        <f>SUM(D21:D25)</f>
        <v>202685</v>
      </c>
      <c r="E26" s="467">
        <f>SUM(E21:E25)</f>
        <v>49988</v>
      </c>
      <c r="F26" s="464">
        <f t="shared" si="3"/>
        <v>53.36232584360151</v>
      </c>
      <c r="G26" s="508">
        <f t="shared" si="4"/>
        <v>46.63767415639848</v>
      </c>
      <c r="H26" s="474">
        <f t="shared" si="5"/>
        <v>11.502203200681095</v>
      </c>
    </row>
    <row r="27" spans="1:8" ht="12.75">
      <c r="A27" s="950"/>
      <c r="B27" s="1511" t="s">
        <v>211</v>
      </c>
      <c r="C27" s="1511"/>
      <c r="D27" s="1511"/>
      <c r="E27" s="1511"/>
      <c r="F27" s="514"/>
      <c r="G27" s="514"/>
      <c r="H27" s="515"/>
    </row>
    <row r="28" spans="1:8" ht="12.75">
      <c r="A28" s="470" t="s">
        <v>737</v>
      </c>
      <c r="B28" s="513">
        <f>B21/B26*100</f>
        <v>50.75737180593426</v>
      </c>
      <c r="C28" s="462">
        <f>C21/C26*100</f>
        <v>57.12992109007805</v>
      </c>
      <c r="D28" s="513">
        <f>D21/D26*100</f>
        <v>43.46596936132423</v>
      </c>
      <c r="E28" s="462"/>
      <c r="F28" s="472"/>
      <c r="G28" s="472"/>
      <c r="H28" s="516"/>
    </row>
    <row r="29" spans="1:8" ht="12.75">
      <c r="A29" s="470" t="s">
        <v>738</v>
      </c>
      <c r="B29" s="513">
        <f>B22/B26*100</f>
        <v>14.559532438247103</v>
      </c>
      <c r="C29" s="462">
        <f>C22/C26*100</f>
        <v>7.183821309990945</v>
      </c>
      <c r="D29" s="513">
        <f>D22/D26*100</f>
        <v>22.99874189012507</v>
      </c>
      <c r="E29" s="462"/>
      <c r="F29" s="472"/>
      <c r="G29" s="472"/>
      <c r="H29" s="516"/>
    </row>
    <row r="30" spans="1:8" ht="12.75">
      <c r="A30" s="470" t="s">
        <v>739</v>
      </c>
      <c r="B30" s="513">
        <f>B23/B26*100</f>
        <v>18.121699513340005</v>
      </c>
      <c r="C30" s="462">
        <f>C23/C26*100</f>
        <v>18.513647535681947</v>
      </c>
      <c r="D30" s="513">
        <f>D23/D26*100</f>
        <v>17.67323679601352</v>
      </c>
      <c r="E30" s="462"/>
      <c r="F30" s="472"/>
      <c r="G30" s="472"/>
      <c r="H30" s="516"/>
    </row>
    <row r="31" spans="1:8" ht="12.75">
      <c r="A31" s="470" t="s">
        <v>740</v>
      </c>
      <c r="B31" s="509">
        <f>B24/B26*100</f>
        <v>13.181237704069307</v>
      </c>
      <c r="C31" s="462">
        <f>C24/C26*100</f>
        <v>12.333232719589496</v>
      </c>
      <c r="D31" s="513">
        <f>D24/D26*100</f>
        <v>14.151515899055184</v>
      </c>
      <c r="E31" s="462"/>
      <c r="F31" s="472"/>
      <c r="G31" s="472"/>
      <c r="H31" s="516"/>
    </row>
    <row r="32" spans="1:8" ht="12.75">
      <c r="A32" s="470" t="s">
        <v>741</v>
      </c>
      <c r="B32" s="509">
        <f>B25/B26*100</f>
        <v>3.380158538409324</v>
      </c>
      <c r="C32" s="462">
        <f>C25/C26*100</f>
        <v>4.8393773446595665</v>
      </c>
      <c r="D32" s="513">
        <f>D25/D26*100</f>
        <v>1.7105360534820042</v>
      </c>
      <c r="E32" s="512"/>
      <c r="F32" s="472"/>
      <c r="G32" s="472"/>
      <c r="H32" s="516"/>
    </row>
    <row r="33" spans="1:8" ht="13.5" thickBot="1">
      <c r="A33" s="475" t="s">
        <v>229</v>
      </c>
      <c r="B33" s="518">
        <f>SUM(B28:B32)</f>
        <v>99.99999999999999</v>
      </c>
      <c r="C33" s="519">
        <f>SUM(C28:C32)</f>
        <v>100</v>
      </c>
      <c r="D33" s="520">
        <f>SUM(D28:D32)</f>
        <v>100.00000000000001</v>
      </c>
      <c r="E33" s="521"/>
      <c r="F33" s="522"/>
      <c r="G33" s="522"/>
      <c r="H33" s="523"/>
    </row>
    <row r="34" ht="13.5" thickTop="1">
      <c r="A34" s="265" t="s">
        <v>742</v>
      </c>
    </row>
  </sheetData>
  <sheetProtection/>
  <mergeCells count="14">
    <mergeCell ref="A1:H1"/>
    <mergeCell ref="A2:A3"/>
    <mergeCell ref="C2:D2"/>
    <mergeCell ref="E2:E3"/>
    <mergeCell ref="F2:G2"/>
    <mergeCell ref="H2:H3"/>
    <mergeCell ref="B27:E27"/>
    <mergeCell ref="B4:H4"/>
    <mergeCell ref="B5:E5"/>
    <mergeCell ref="F5:H5"/>
    <mergeCell ref="B12:E12"/>
    <mergeCell ref="B19:H19"/>
    <mergeCell ref="B20:E20"/>
    <mergeCell ref="F20:H2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11.421875" defaultRowHeight="15"/>
  <cols>
    <col min="1" max="1" width="27.8515625" style="458" customWidth="1"/>
    <col min="2" max="2" width="10.57421875" style="524" customWidth="1"/>
    <col min="3" max="3" width="8.7109375" style="458" customWidth="1"/>
    <col min="4" max="5" width="8.8515625" style="458" customWidth="1"/>
    <col min="6" max="6" width="10.00390625" style="458" customWidth="1"/>
    <col min="7" max="7" width="9.28125" style="458" customWidth="1"/>
    <col min="8" max="8" width="8.8515625" style="458" customWidth="1"/>
    <col min="9" max="16384" width="11.421875" style="458" customWidth="1"/>
  </cols>
  <sheetData>
    <row r="1" spans="1:8" ht="25.5" customHeight="1" thickBot="1">
      <c r="A1" s="1530" t="s">
        <v>71</v>
      </c>
      <c r="B1" s="1531"/>
      <c r="C1" s="1531"/>
      <c r="D1" s="1531"/>
      <c r="E1" s="1531"/>
      <c r="F1" s="1531"/>
      <c r="G1" s="1531"/>
      <c r="H1" s="1531"/>
    </row>
    <row r="2" spans="1:8" ht="54.75" customHeight="1" thickTop="1">
      <c r="A2" s="951"/>
      <c r="B2" s="832" t="s">
        <v>800</v>
      </c>
      <c r="C2" s="961" t="s">
        <v>173</v>
      </c>
      <c r="D2" s="961" t="s">
        <v>174</v>
      </c>
      <c r="E2" s="952" t="s">
        <v>747</v>
      </c>
      <c r="F2" s="956" t="s">
        <v>748</v>
      </c>
      <c r="G2" s="956" t="s">
        <v>749</v>
      </c>
      <c r="H2" s="957" t="s">
        <v>750</v>
      </c>
    </row>
    <row r="3" spans="1:8" ht="14.25">
      <c r="A3" s="950"/>
      <c r="B3" s="1532" t="s">
        <v>210</v>
      </c>
      <c r="C3" s="1533"/>
      <c r="D3" s="1533"/>
      <c r="E3" s="1533"/>
      <c r="F3" s="1533"/>
      <c r="G3" s="1533"/>
      <c r="H3" s="1534"/>
    </row>
    <row r="4" spans="1:8" ht="15" customHeight="1">
      <c r="A4" s="538" t="s">
        <v>593</v>
      </c>
      <c r="B4" s="485">
        <v>6560</v>
      </c>
      <c r="C4" s="528">
        <v>103</v>
      </c>
      <c r="D4" s="530">
        <v>1882</v>
      </c>
      <c r="E4" s="528">
        <v>3650</v>
      </c>
      <c r="F4" s="528">
        <v>321</v>
      </c>
      <c r="G4" s="528">
        <v>578</v>
      </c>
      <c r="H4" s="526">
        <v>26</v>
      </c>
    </row>
    <row r="5" spans="1:8" ht="30" customHeight="1">
      <c r="A5" s="538" t="s">
        <v>757</v>
      </c>
      <c r="B5" s="485">
        <v>1577</v>
      </c>
      <c r="C5" s="528">
        <v>113</v>
      </c>
      <c r="D5" s="530">
        <v>159</v>
      </c>
      <c r="E5" s="528">
        <v>972</v>
      </c>
      <c r="F5" s="528">
        <v>37</v>
      </c>
      <c r="G5" s="528">
        <v>296</v>
      </c>
      <c r="H5" s="526">
        <v>0</v>
      </c>
    </row>
    <row r="6" spans="1:8" ht="15" customHeight="1">
      <c r="A6" s="538" t="s">
        <v>758</v>
      </c>
      <c r="B6" s="485">
        <v>267</v>
      </c>
      <c r="C6" s="529">
        <v>0</v>
      </c>
      <c r="D6" s="530">
        <v>11</v>
      </c>
      <c r="E6" s="528">
        <v>149</v>
      </c>
      <c r="F6" s="528">
        <v>18</v>
      </c>
      <c r="G6" s="528">
        <v>89</v>
      </c>
      <c r="H6" s="526">
        <v>0</v>
      </c>
    </row>
    <row r="7" spans="1:8" ht="14.25" customHeight="1">
      <c r="A7" s="539" t="s">
        <v>229</v>
      </c>
      <c r="B7" s="499">
        <f aca="true" t="shared" si="0" ref="B7:H7">SUM(B4:B6)</f>
        <v>8404</v>
      </c>
      <c r="C7" s="525">
        <f t="shared" si="0"/>
        <v>216</v>
      </c>
      <c r="D7" s="531">
        <f t="shared" si="0"/>
        <v>2052</v>
      </c>
      <c r="E7" s="531">
        <f t="shared" si="0"/>
        <v>4771</v>
      </c>
      <c r="F7" s="531">
        <f t="shared" si="0"/>
        <v>376</v>
      </c>
      <c r="G7" s="531">
        <f t="shared" si="0"/>
        <v>963</v>
      </c>
      <c r="H7" s="527">
        <f t="shared" si="0"/>
        <v>26</v>
      </c>
    </row>
    <row r="8" spans="1:8" ht="14.25">
      <c r="A8" s="950"/>
      <c r="B8" s="1535" t="s">
        <v>211</v>
      </c>
      <c r="C8" s="1495"/>
      <c r="D8" s="1495"/>
      <c r="E8" s="1495"/>
      <c r="F8" s="1495"/>
      <c r="G8" s="1495"/>
      <c r="H8" s="1536"/>
    </row>
    <row r="9" spans="1:8" ht="15" customHeight="1">
      <c r="A9" s="538" t="s">
        <v>593</v>
      </c>
      <c r="B9" s="484">
        <v>100</v>
      </c>
      <c r="C9" s="532">
        <f>C4/B4*100</f>
        <v>1.5701219512195121</v>
      </c>
      <c r="D9" s="532">
        <f>D4/B4*100</f>
        <v>28.6890243902439</v>
      </c>
      <c r="E9" s="532">
        <f>E4/B4*100</f>
        <v>55.640243902439025</v>
      </c>
      <c r="F9" s="532">
        <f>F4/B4*100</f>
        <v>4.8932926829268295</v>
      </c>
      <c r="G9" s="532">
        <f>G4/B4*100</f>
        <v>8.810975609756097</v>
      </c>
      <c r="H9" s="486">
        <f>H4/B4*100</f>
        <v>0.39634146341463417</v>
      </c>
    </row>
    <row r="10" spans="1:8" ht="30" customHeight="1">
      <c r="A10" s="538" t="s">
        <v>757</v>
      </c>
      <c r="B10" s="484">
        <v>100</v>
      </c>
      <c r="C10" s="532">
        <f>C5/B5*100</f>
        <v>7.165504121750159</v>
      </c>
      <c r="D10" s="532">
        <f>D5/B5*100</f>
        <v>10.082435003170577</v>
      </c>
      <c r="E10" s="532">
        <f>E5/B5*100</f>
        <v>61.63601775523146</v>
      </c>
      <c r="F10" s="532">
        <f>F5/B5*100</f>
        <v>2.346227013316424</v>
      </c>
      <c r="G10" s="532">
        <f>G5/B5*100</f>
        <v>18.76981610653139</v>
      </c>
      <c r="H10" s="533">
        <f>H5/B5*100</f>
        <v>0</v>
      </c>
    </row>
    <row r="11" spans="1:8" ht="15" customHeight="1" thickBot="1">
      <c r="A11" s="540" t="s">
        <v>758</v>
      </c>
      <c r="B11" s="534">
        <v>100</v>
      </c>
      <c r="C11" s="535">
        <f>C6/B6*100</f>
        <v>0</v>
      </c>
      <c r="D11" s="536">
        <f>D6/B6*100</f>
        <v>4.119850187265917</v>
      </c>
      <c r="E11" s="536">
        <f>E6/B6*100</f>
        <v>55.80524344569289</v>
      </c>
      <c r="F11" s="536">
        <f>F6/B6*100</f>
        <v>6.741573033707865</v>
      </c>
      <c r="G11" s="536">
        <f>G6/B6*100</f>
        <v>33.33333333333333</v>
      </c>
      <c r="H11" s="537">
        <f>H6/B6*100</f>
        <v>0</v>
      </c>
    </row>
    <row r="12" spans="1:8" ht="15" thickTop="1">
      <c r="A12" s="1537" t="s">
        <v>742</v>
      </c>
      <c r="B12" s="1538"/>
      <c r="C12" s="1538"/>
      <c r="D12" s="1538"/>
      <c r="E12" s="1538"/>
      <c r="F12" s="1538"/>
      <c r="G12" s="1538"/>
      <c r="H12" s="1538"/>
    </row>
  </sheetData>
  <sheetProtection/>
  <mergeCells count="4">
    <mergeCell ref="A1:H1"/>
    <mergeCell ref="B3:H3"/>
    <mergeCell ref="B8:H8"/>
    <mergeCell ref="A12:H12"/>
  </mergeCells>
  <printOptions/>
  <pageMargins left="0.7" right="0.7" top="0.787401575" bottom="0.7874015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S16"/>
  <sheetViews>
    <sheetView zoomScalePageLayoutView="0" workbookViewId="0" topLeftCell="A1">
      <selection activeCell="A2" sqref="A2:A3"/>
    </sheetView>
  </sheetViews>
  <sheetFormatPr defaultColWidth="11.421875" defaultRowHeight="15"/>
  <cols>
    <col min="1" max="1" width="13.00390625" style="503" customWidth="1"/>
    <col min="2" max="2" width="4.7109375" style="543" customWidth="1"/>
    <col min="3" max="3" width="5.7109375" style="503" customWidth="1"/>
    <col min="4" max="4" width="5.140625" style="503" customWidth="1"/>
    <col min="5" max="5" width="4.8515625" style="503" customWidth="1"/>
    <col min="6" max="6" width="5.57421875" style="503" customWidth="1"/>
    <col min="7" max="7" width="5.28125" style="503" customWidth="1"/>
    <col min="8" max="8" width="4.8515625" style="503" customWidth="1"/>
    <col min="9" max="9" width="5.57421875" style="503" customWidth="1"/>
    <col min="10" max="10" width="5.140625" style="503" customWidth="1"/>
    <col min="11" max="11" width="4.7109375" style="503" customWidth="1"/>
    <col min="12" max="13" width="5.421875" style="503" customWidth="1"/>
    <col min="14" max="14" width="4.8515625" style="503" customWidth="1"/>
    <col min="15" max="15" width="5.57421875" style="503" customWidth="1"/>
    <col min="16" max="16" width="5.140625" style="503" customWidth="1"/>
    <col min="17" max="17" width="4.8515625" style="503" customWidth="1"/>
    <col min="18" max="18" width="5.7109375" style="503" customWidth="1"/>
    <col min="19" max="19" width="5.140625" style="503" customWidth="1"/>
    <col min="20" max="16384" width="11.421875" style="503" customWidth="1"/>
  </cols>
  <sheetData>
    <row r="1" spans="1:19" ht="33" customHeight="1" thickBot="1">
      <c r="A1" s="1496" t="s">
        <v>70</v>
      </c>
      <c r="B1" s="1520"/>
      <c r="C1" s="1520"/>
      <c r="D1" s="1520"/>
      <c r="E1" s="1520"/>
      <c r="F1" s="1520"/>
      <c r="G1" s="1520"/>
      <c r="H1" s="1520"/>
      <c r="I1" s="1520"/>
      <c r="J1" s="1520"/>
      <c r="K1" s="1520"/>
      <c r="L1" s="1520"/>
      <c r="M1" s="1520"/>
      <c r="N1" s="1520"/>
      <c r="O1" s="1520"/>
      <c r="P1" s="1520"/>
      <c r="Q1" s="1520"/>
      <c r="R1" s="1520"/>
      <c r="S1" s="1520"/>
    </row>
    <row r="2" spans="1:19" ht="29.25" customHeight="1" thickTop="1">
      <c r="A2" s="1544" t="s">
        <v>176</v>
      </c>
      <c r="B2" s="1539" t="s">
        <v>156</v>
      </c>
      <c r="C2" s="1524" t="s">
        <v>759</v>
      </c>
      <c r="D2" s="1546"/>
      <c r="E2" s="1539" t="s">
        <v>156</v>
      </c>
      <c r="F2" s="1524" t="s">
        <v>759</v>
      </c>
      <c r="G2" s="1546"/>
      <c r="H2" s="1539" t="s">
        <v>156</v>
      </c>
      <c r="I2" s="1524" t="s">
        <v>759</v>
      </c>
      <c r="J2" s="1546"/>
      <c r="K2" s="1539" t="s">
        <v>156</v>
      </c>
      <c r="L2" s="1524" t="s">
        <v>759</v>
      </c>
      <c r="M2" s="1546"/>
      <c r="N2" s="1539" t="s">
        <v>156</v>
      </c>
      <c r="O2" s="1524" t="s">
        <v>759</v>
      </c>
      <c r="P2" s="1546"/>
      <c r="Q2" s="1539" t="s">
        <v>156</v>
      </c>
      <c r="R2" s="1524" t="s">
        <v>759</v>
      </c>
      <c r="S2" s="917"/>
    </row>
    <row r="3" spans="1:19" ht="18.75" customHeight="1">
      <c r="A3" s="1545"/>
      <c r="B3" s="1540"/>
      <c r="C3" s="541" t="s">
        <v>210</v>
      </c>
      <c r="D3" s="542" t="s">
        <v>211</v>
      </c>
      <c r="E3" s="1540"/>
      <c r="F3" s="541" t="s">
        <v>210</v>
      </c>
      <c r="G3" s="542" t="s">
        <v>211</v>
      </c>
      <c r="H3" s="1540"/>
      <c r="I3" s="541" t="s">
        <v>210</v>
      </c>
      <c r="J3" s="542" t="s">
        <v>211</v>
      </c>
      <c r="K3" s="1540"/>
      <c r="L3" s="541" t="s">
        <v>210</v>
      </c>
      <c r="M3" s="542" t="s">
        <v>211</v>
      </c>
      <c r="N3" s="1540"/>
      <c r="O3" s="541" t="s">
        <v>210</v>
      </c>
      <c r="P3" s="542" t="s">
        <v>211</v>
      </c>
      <c r="Q3" s="1540"/>
      <c r="R3" s="541" t="s">
        <v>210</v>
      </c>
      <c r="S3" s="558" t="s">
        <v>211</v>
      </c>
    </row>
    <row r="4" spans="1:19" ht="17.25" customHeight="1">
      <c r="A4" s="954"/>
      <c r="B4" s="1512" t="s">
        <v>760</v>
      </c>
      <c r="C4" s="1512"/>
      <c r="D4" s="1512"/>
      <c r="E4" s="1543" t="s">
        <v>761</v>
      </c>
      <c r="F4" s="1512"/>
      <c r="G4" s="1512"/>
      <c r="H4" s="1543" t="s">
        <v>762</v>
      </c>
      <c r="I4" s="1512"/>
      <c r="J4" s="1512"/>
      <c r="K4" s="1543" t="s">
        <v>519</v>
      </c>
      <c r="L4" s="1512"/>
      <c r="M4" s="1512"/>
      <c r="N4" s="1543" t="s">
        <v>520</v>
      </c>
      <c r="O4" s="1512"/>
      <c r="P4" s="1512"/>
      <c r="Q4" s="1543" t="s">
        <v>521</v>
      </c>
      <c r="R4" s="1512"/>
      <c r="S4" s="1513"/>
    </row>
    <row r="5" spans="1:19" ht="39" customHeight="1">
      <c r="A5" s="559" t="s">
        <v>763</v>
      </c>
      <c r="B5" s="544">
        <v>128</v>
      </c>
      <c r="C5" s="545">
        <v>20</v>
      </c>
      <c r="D5" s="546">
        <v>15.625</v>
      </c>
      <c r="E5" s="547">
        <v>107</v>
      </c>
      <c r="F5" s="545">
        <v>20</v>
      </c>
      <c r="G5" s="546">
        <v>18.69158878504673</v>
      </c>
      <c r="H5" s="547">
        <v>115</v>
      </c>
      <c r="I5" s="545">
        <v>20</v>
      </c>
      <c r="J5" s="546">
        <v>17.391304347826086</v>
      </c>
      <c r="K5" s="547">
        <v>101</v>
      </c>
      <c r="L5" s="545">
        <v>29</v>
      </c>
      <c r="M5" s="546">
        <v>28.71287128712871</v>
      </c>
      <c r="N5" s="547">
        <v>109</v>
      </c>
      <c r="O5" s="545">
        <v>33</v>
      </c>
      <c r="P5" s="546">
        <v>30.275229357798167</v>
      </c>
      <c r="Q5" s="547">
        <v>96</v>
      </c>
      <c r="R5" s="545">
        <v>25</v>
      </c>
      <c r="S5" s="560">
        <v>26.041666666666668</v>
      </c>
    </row>
    <row r="6" spans="1:19" ht="40.5" customHeight="1">
      <c r="A6" s="559" t="s">
        <v>764</v>
      </c>
      <c r="B6" s="548">
        <v>88</v>
      </c>
      <c r="C6" s="545">
        <v>80</v>
      </c>
      <c r="D6" s="546">
        <v>90.9090909090909</v>
      </c>
      <c r="E6" s="547">
        <v>72</v>
      </c>
      <c r="F6" s="545">
        <v>68</v>
      </c>
      <c r="G6" s="546">
        <v>94.44444444444444</v>
      </c>
      <c r="H6" s="547">
        <v>62</v>
      </c>
      <c r="I6" s="545">
        <v>62</v>
      </c>
      <c r="J6" s="546">
        <v>100</v>
      </c>
      <c r="K6" s="547">
        <v>54</v>
      </c>
      <c r="L6" s="545">
        <v>54</v>
      </c>
      <c r="M6" s="546">
        <v>100</v>
      </c>
      <c r="N6" s="547">
        <v>59</v>
      </c>
      <c r="O6" s="545">
        <v>59</v>
      </c>
      <c r="P6" s="546">
        <v>100</v>
      </c>
      <c r="Q6" s="547">
        <v>60</v>
      </c>
      <c r="R6" s="545">
        <v>60</v>
      </c>
      <c r="S6" s="560">
        <v>100</v>
      </c>
    </row>
    <row r="7" spans="1:19" ht="52.5" customHeight="1">
      <c r="A7" s="559" t="s">
        <v>765</v>
      </c>
      <c r="B7" s="548">
        <v>45</v>
      </c>
      <c r="C7" s="545">
        <v>22</v>
      </c>
      <c r="D7" s="546">
        <v>48.888888888888886</v>
      </c>
      <c r="E7" s="547">
        <v>32</v>
      </c>
      <c r="F7" s="545">
        <v>11</v>
      </c>
      <c r="G7" s="546">
        <v>34.375</v>
      </c>
      <c r="H7" s="547">
        <v>33</v>
      </c>
      <c r="I7" s="545">
        <v>11</v>
      </c>
      <c r="J7" s="546">
        <v>33.33333333333333</v>
      </c>
      <c r="K7" s="547">
        <v>32</v>
      </c>
      <c r="L7" s="545">
        <v>5</v>
      </c>
      <c r="M7" s="546">
        <v>15.625</v>
      </c>
      <c r="N7" s="547">
        <v>31</v>
      </c>
      <c r="O7" s="545">
        <v>8</v>
      </c>
      <c r="P7" s="546">
        <v>25.806451612903224</v>
      </c>
      <c r="Q7" s="547">
        <v>32</v>
      </c>
      <c r="R7" s="545">
        <v>6</v>
      </c>
      <c r="S7" s="560">
        <v>18.75</v>
      </c>
    </row>
    <row r="8" spans="1:19" ht="25.5" customHeight="1">
      <c r="A8" s="559" t="s">
        <v>766</v>
      </c>
      <c r="B8" s="561">
        <v>32</v>
      </c>
      <c r="C8" s="549">
        <v>27</v>
      </c>
      <c r="D8" s="546">
        <v>84.375</v>
      </c>
      <c r="E8" s="550">
        <v>42</v>
      </c>
      <c r="F8" s="549">
        <v>32</v>
      </c>
      <c r="G8" s="546">
        <v>76.19047619047619</v>
      </c>
      <c r="H8" s="550">
        <v>63</v>
      </c>
      <c r="I8" s="549">
        <v>47</v>
      </c>
      <c r="J8" s="546">
        <v>74.60317460317461</v>
      </c>
      <c r="K8" s="550">
        <v>49</v>
      </c>
      <c r="L8" s="549">
        <v>23</v>
      </c>
      <c r="M8" s="546">
        <v>46.93877551020408</v>
      </c>
      <c r="N8" s="550">
        <v>54</v>
      </c>
      <c r="O8" s="549">
        <v>29</v>
      </c>
      <c r="P8" s="546">
        <v>53.70370370370371</v>
      </c>
      <c r="Q8" s="550">
        <v>63</v>
      </c>
      <c r="R8" s="549">
        <v>27</v>
      </c>
      <c r="S8" s="560">
        <v>42.857142857142854</v>
      </c>
    </row>
    <row r="9" spans="1:19" ht="18" customHeight="1">
      <c r="A9" s="559" t="s">
        <v>767</v>
      </c>
      <c r="B9" s="561">
        <v>20</v>
      </c>
      <c r="C9" s="549">
        <v>12</v>
      </c>
      <c r="D9" s="546">
        <v>60</v>
      </c>
      <c r="E9" s="550">
        <v>24</v>
      </c>
      <c r="F9" s="549">
        <v>17</v>
      </c>
      <c r="G9" s="546">
        <v>70.83333333333334</v>
      </c>
      <c r="H9" s="550">
        <v>18</v>
      </c>
      <c r="I9" s="549">
        <v>11</v>
      </c>
      <c r="J9" s="546">
        <v>61.111111111111114</v>
      </c>
      <c r="K9" s="550">
        <v>24</v>
      </c>
      <c r="L9" s="549">
        <v>14</v>
      </c>
      <c r="M9" s="546">
        <v>58.333333333333336</v>
      </c>
      <c r="N9" s="550">
        <v>23</v>
      </c>
      <c r="O9" s="549">
        <v>13</v>
      </c>
      <c r="P9" s="546">
        <v>56.52173913043478</v>
      </c>
      <c r="Q9" s="550">
        <v>22</v>
      </c>
      <c r="R9" s="549">
        <v>19</v>
      </c>
      <c r="S9" s="560">
        <v>86.36363636363636</v>
      </c>
    </row>
    <row r="10" spans="1:19" ht="49.5" customHeight="1">
      <c r="A10" s="559" t="s">
        <v>768</v>
      </c>
      <c r="B10" s="551">
        <v>13</v>
      </c>
      <c r="C10" s="545">
        <v>13</v>
      </c>
      <c r="D10" s="546">
        <v>100</v>
      </c>
      <c r="E10" s="547">
        <v>13</v>
      </c>
      <c r="F10" s="545">
        <v>13</v>
      </c>
      <c r="G10" s="546">
        <v>100</v>
      </c>
      <c r="H10" s="547">
        <v>12</v>
      </c>
      <c r="I10" s="545">
        <v>12</v>
      </c>
      <c r="J10" s="546">
        <v>100</v>
      </c>
      <c r="K10" s="547">
        <v>14</v>
      </c>
      <c r="L10" s="545">
        <v>14</v>
      </c>
      <c r="M10" s="546">
        <v>100</v>
      </c>
      <c r="N10" s="547">
        <v>16</v>
      </c>
      <c r="O10" s="545">
        <v>16</v>
      </c>
      <c r="P10" s="546">
        <v>100</v>
      </c>
      <c r="Q10" s="547">
        <v>16</v>
      </c>
      <c r="R10" s="545">
        <v>16</v>
      </c>
      <c r="S10" s="560">
        <v>100</v>
      </c>
    </row>
    <row r="11" spans="1:19" ht="40.5" customHeight="1">
      <c r="A11" s="559" t="s">
        <v>175</v>
      </c>
      <c r="B11" s="551">
        <v>0</v>
      </c>
      <c r="C11" s="552">
        <v>0</v>
      </c>
      <c r="D11" s="552">
        <v>0</v>
      </c>
      <c r="E11" s="547">
        <v>12</v>
      </c>
      <c r="F11" s="545">
        <v>12</v>
      </c>
      <c r="G11" s="546">
        <v>100</v>
      </c>
      <c r="H11" s="547">
        <v>0</v>
      </c>
      <c r="I11" s="552">
        <v>0</v>
      </c>
      <c r="J11" s="545">
        <v>0</v>
      </c>
      <c r="K11" s="547">
        <v>0</v>
      </c>
      <c r="L11" s="552">
        <v>0</v>
      </c>
      <c r="M11" s="545">
        <v>0</v>
      </c>
      <c r="N11" s="547">
        <v>0</v>
      </c>
      <c r="O11" s="552">
        <v>0</v>
      </c>
      <c r="P11" s="545">
        <v>0</v>
      </c>
      <c r="Q11" s="547">
        <v>0</v>
      </c>
      <c r="R11" s="552">
        <v>0</v>
      </c>
      <c r="S11" s="562">
        <v>0</v>
      </c>
    </row>
    <row r="12" spans="1:19" ht="33.75" customHeight="1">
      <c r="A12" s="559" t="s">
        <v>769</v>
      </c>
      <c r="B12" s="551">
        <v>0</v>
      </c>
      <c r="C12" s="552">
        <v>0</v>
      </c>
      <c r="D12" s="545">
        <v>0</v>
      </c>
      <c r="E12" s="547">
        <v>0</v>
      </c>
      <c r="F12" s="552">
        <v>0</v>
      </c>
      <c r="G12" s="545">
        <v>0</v>
      </c>
      <c r="H12" s="547">
        <v>15</v>
      </c>
      <c r="I12" s="545">
        <v>15</v>
      </c>
      <c r="J12" s="546">
        <v>100</v>
      </c>
      <c r="K12" s="547">
        <v>20</v>
      </c>
      <c r="L12" s="545">
        <v>20</v>
      </c>
      <c r="M12" s="546">
        <v>100</v>
      </c>
      <c r="N12" s="547">
        <v>11</v>
      </c>
      <c r="O12" s="545">
        <v>0</v>
      </c>
      <c r="P12" s="546">
        <v>0</v>
      </c>
      <c r="Q12" s="547">
        <v>14</v>
      </c>
      <c r="R12" s="545">
        <v>0</v>
      </c>
      <c r="S12" s="560">
        <v>0</v>
      </c>
    </row>
    <row r="13" spans="1:19" ht="30.75" customHeight="1" thickBot="1">
      <c r="A13" s="563" t="s">
        <v>770</v>
      </c>
      <c r="B13" s="553">
        <v>0</v>
      </c>
      <c r="C13" s="554">
        <v>0</v>
      </c>
      <c r="D13" s="555">
        <v>0</v>
      </c>
      <c r="E13" s="556">
        <v>0</v>
      </c>
      <c r="F13" s="554">
        <v>0</v>
      </c>
      <c r="G13" s="555">
        <v>0</v>
      </c>
      <c r="H13" s="556">
        <v>0</v>
      </c>
      <c r="I13" s="554">
        <v>0</v>
      </c>
      <c r="J13" s="554">
        <v>0</v>
      </c>
      <c r="K13" s="556">
        <v>12</v>
      </c>
      <c r="L13" s="555">
        <v>9</v>
      </c>
      <c r="M13" s="557">
        <v>75</v>
      </c>
      <c r="N13" s="556">
        <v>14</v>
      </c>
      <c r="O13" s="555">
        <v>9</v>
      </c>
      <c r="P13" s="557">
        <v>64.28571428571429</v>
      </c>
      <c r="Q13" s="556">
        <v>12</v>
      </c>
      <c r="R13" s="555">
        <v>3</v>
      </c>
      <c r="S13" s="564">
        <v>25</v>
      </c>
    </row>
    <row r="14" spans="1:19" ht="13.5" thickBot="1">
      <c r="A14" s="565" t="s">
        <v>229</v>
      </c>
      <c r="B14" s="566">
        <v>326</v>
      </c>
      <c r="C14" s="567">
        <v>174</v>
      </c>
      <c r="D14" s="568">
        <v>53.37423312883436</v>
      </c>
      <c r="E14" s="569">
        <v>302</v>
      </c>
      <c r="F14" s="567">
        <v>173</v>
      </c>
      <c r="G14" s="568">
        <v>57.284768211920536</v>
      </c>
      <c r="H14" s="569">
        <v>318</v>
      </c>
      <c r="I14" s="567">
        <v>178</v>
      </c>
      <c r="J14" s="568">
        <v>55.9748427672956</v>
      </c>
      <c r="K14" s="569">
        <v>306</v>
      </c>
      <c r="L14" s="567">
        <v>168</v>
      </c>
      <c r="M14" s="568">
        <v>54.90196078431373</v>
      </c>
      <c r="N14" s="569">
        <v>317</v>
      </c>
      <c r="O14" s="567">
        <v>167</v>
      </c>
      <c r="P14" s="568">
        <v>52.6813880126183</v>
      </c>
      <c r="Q14" s="569">
        <v>315</v>
      </c>
      <c r="R14" s="567">
        <v>156</v>
      </c>
      <c r="S14" s="570">
        <v>49.523809523809526</v>
      </c>
    </row>
    <row r="15" spans="1:6" ht="13.5" thickTop="1">
      <c r="A15" s="1541" t="s">
        <v>771</v>
      </c>
      <c r="B15" s="1542"/>
      <c r="C15" s="1542"/>
      <c r="D15" s="1542"/>
      <c r="E15" s="1542"/>
      <c r="F15" s="1542"/>
    </row>
    <row r="16" ht="12.75">
      <c r="N16" s="266"/>
    </row>
  </sheetData>
  <sheetProtection/>
  <mergeCells count="21">
    <mergeCell ref="H2:H3"/>
    <mergeCell ref="H4:J4"/>
    <mergeCell ref="K4:M4"/>
    <mergeCell ref="N4:P4"/>
    <mergeCell ref="A1:S1"/>
    <mergeCell ref="A2:A3"/>
    <mergeCell ref="C2:D2"/>
    <mergeCell ref="F2:G2"/>
    <mergeCell ref="I2:J2"/>
    <mergeCell ref="L2:M2"/>
    <mergeCell ref="O2:P2"/>
    <mergeCell ref="Q2:Q3"/>
    <mergeCell ref="Q4:S4"/>
    <mergeCell ref="K2:K3"/>
    <mergeCell ref="N2:N3"/>
    <mergeCell ref="R2:S2"/>
    <mergeCell ref="B2:B3"/>
    <mergeCell ref="A15:F15"/>
    <mergeCell ref="B4:D4"/>
    <mergeCell ref="E4:G4"/>
    <mergeCell ref="E2:E3"/>
  </mergeCells>
  <printOptions/>
  <pageMargins left="0.7" right="0.7" top="0.787401575" bottom="0.7874015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11.421875" defaultRowHeight="15"/>
  <cols>
    <col min="1" max="1" width="19.7109375" style="571" customWidth="1"/>
    <col min="2" max="7" width="10.00390625" style="571" customWidth="1"/>
    <col min="8" max="16384" width="11.421875" style="571" customWidth="1"/>
  </cols>
  <sheetData>
    <row r="1" spans="1:7" ht="28.5" customHeight="1" thickBot="1">
      <c r="A1" s="1530" t="s">
        <v>772</v>
      </c>
      <c r="B1" s="1530"/>
      <c r="C1" s="1530"/>
      <c r="D1" s="1530"/>
      <c r="E1" s="1530"/>
      <c r="F1" s="1530"/>
      <c r="G1" s="1530"/>
    </row>
    <row r="2" spans="1:9" ht="15" thickTop="1">
      <c r="A2" s="968"/>
      <c r="B2" s="969" t="s">
        <v>306</v>
      </c>
      <c r="C2" s="970" t="s">
        <v>307</v>
      </c>
      <c r="D2" s="969" t="s">
        <v>308</v>
      </c>
      <c r="E2" s="970" t="s">
        <v>309</v>
      </c>
      <c r="F2" s="970" t="s">
        <v>310</v>
      </c>
      <c r="G2" s="971" t="s">
        <v>773</v>
      </c>
      <c r="H2" s="572"/>
      <c r="I2" s="572"/>
    </row>
    <row r="3" spans="1:9" ht="14.25">
      <c r="A3" s="972"/>
      <c r="B3" s="1495" t="s">
        <v>211</v>
      </c>
      <c r="C3" s="1495"/>
      <c r="D3" s="1495"/>
      <c r="E3" s="1495"/>
      <c r="F3" s="1495"/>
      <c r="G3" s="1536"/>
      <c r="H3" s="572"/>
      <c r="I3" s="572"/>
    </row>
    <row r="4" spans="1:9" ht="14.25">
      <c r="A4" s="577" t="s">
        <v>774</v>
      </c>
      <c r="B4" s="581">
        <v>57</v>
      </c>
      <c r="C4" s="582">
        <v>53</v>
      </c>
      <c r="D4" s="582">
        <v>48</v>
      </c>
      <c r="E4" s="582">
        <v>53</v>
      </c>
      <c r="F4" s="581">
        <v>60</v>
      </c>
      <c r="G4" s="583">
        <v>9</v>
      </c>
      <c r="H4" s="572"/>
      <c r="I4" s="572"/>
    </row>
    <row r="5" spans="1:9" ht="15" thickBot="1">
      <c r="A5" s="565" t="s">
        <v>775</v>
      </c>
      <c r="B5" s="584">
        <v>90</v>
      </c>
      <c r="C5" s="585">
        <v>79</v>
      </c>
      <c r="D5" s="585">
        <v>82</v>
      </c>
      <c r="E5" s="585">
        <v>80</v>
      </c>
      <c r="F5" s="584">
        <v>84</v>
      </c>
      <c r="G5" s="586">
        <v>71</v>
      </c>
      <c r="H5" s="572"/>
      <c r="I5" s="572"/>
    </row>
    <row r="6" spans="1:9" ht="30" customHeight="1" thickTop="1">
      <c r="A6" s="1191" t="s">
        <v>776</v>
      </c>
      <c r="B6" s="1191"/>
      <c r="C6" s="1191"/>
      <c r="D6" s="1191"/>
      <c r="E6" s="1191"/>
      <c r="F6" s="1191"/>
      <c r="G6" s="1191"/>
      <c r="H6" s="572"/>
      <c r="I6" s="572"/>
    </row>
    <row r="7" ht="14.25">
      <c r="A7" s="580" t="s">
        <v>771</v>
      </c>
    </row>
  </sheetData>
  <sheetProtection/>
  <mergeCells count="3">
    <mergeCell ref="A1:G1"/>
    <mergeCell ref="B3:G3"/>
    <mergeCell ref="A6:G6"/>
  </mergeCells>
  <printOptions/>
  <pageMargins left="0.7" right="0.7" top="0.787401575" bottom="0.7874015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
    </sheetView>
  </sheetViews>
  <sheetFormatPr defaultColWidth="11.421875" defaultRowHeight="15"/>
  <cols>
    <col min="1" max="1" width="19.57421875" style="571" customWidth="1"/>
    <col min="2" max="2" width="5.7109375" style="571" customWidth="1"/>
    <col min="3" max="3" width="5.28125" style="571" customWidth="1"/>
    <col min="4" max="4" width="5.7109375" style="571" customWidth="1"/>
    <col min="5" max="5" width="5.140625" style="571" customWidth="1"/>
    <col min="6" max="12" width="5.7109375" style="571" customWidth="1"/>
    <col min="13" max="13" width="5.421875" style="571" customWidth="1"/>
    <col min="14" max="16384" width="11.421875" style="571" customWidth="1"/>
  </cols>
  <sheetData>
    <row r="1" spans="1:13" ht="32.25" customHeight="1" thickBot="1">
      <c r="A1" s="1530" t="s">
        <v>777</v>
      </c>
      <c r="B1" s="1530"/>
      <c r="C1" s="1530"/>
      <c r="D1" s="1530"/>
      <c r="E1" s="1530"/>
      <c r="F1" s="1530"/>
      <c r="G1" s="1530"/>
      <c r="H1" s="1530"/>
      <c r="I1" s="1530"/>
      <c r="J1" s="1530"/>
      <c r="K1" s="1530"/>
      <c r="L1" s="1530"/>
      <c r="M1" s="1530"/>
    </row>
    <row r="2" spans="1:13" ht="15" thickTop="1">
      <c r="A2" s="968" t="s">
        <v>778</v>
      </c>
      <c r="B2" s="1547" t="s">
        <v>306</v>
      </c>
      <c r="C2" s="1548"/>
      <c r="D2" s="1547" t="s">
        <v>307</v>
      </c>
      <c r="E2" s="1548"/>
      <c r="F2" s="1547" t="s">
        <v>308</v>
      </c>
      <c r="G2" s="1548"/>
      <c r="H2" s="1547" t="s">
        <v>309</v>
      </c>
      <c r="I2" s="1548"/>
      <c r="J2" s="1547" t="s">
        <v>310</v>
      </c>
      <c r="K2" s="1548"/>
      <c r="L2" s="1547" t="s">
        <v>311</v>
      </c>
      <c r="M2" s="1549"/>
    </row>
    <row r="3" spans="1:13" ht="14.25">
      <c r="A3" s="972"/>
      <c r="B3" s="573" t="s">
        <v>210</v>
      </c>
      <c r="C3" s="575" t="s">
        <v>211</v>
      </c>
      <c r="D3" s="573" t="s">
        <v>210</v>
      </c>
      <c r="E3" s="575" t="s">
        <v>211</v>
      </c>
      <c r="F3" s="573" t="s">
        <v>210</v>
      </c>
      <c r="G3" s="575" t="s">
        <v>211</v>
      </c>
      <c r="H3" s="573" t="s">
        <v>210</v>
      </c>
      <c r="I3" s="575" t="s">
        <v>211</v>
      </c>
      <c r="J3" s="573" t="s">
        <v>210</v>
      </c>
      <c r="K3" s="575" t="s">
        <v>211</v>
      </c>
      <c r="L3" s="573" t="s">
        <v>210</v>
      </c>
      <c r="M3" s="576" t="s">
        <v>211</v>
      </c>
    </row>
    <row r="4" spans="1:13" ht="16.5" customHeight="1">
      <c r="A4" s="559" t="s">
        <v>779</v>
      </c>
      <c r="B4" s="574">
        <v>89</v>
      </c>
      <c r="C4" s="383">
        <f>B4/B16*100</f>
        <v>27.300613496932513</v>
      </c>
      <c r="D4" s="574">
        <v>59</v>
      </c>
      <c r="E4" s="383">
        <f>D4/D16*100</f>
        <v>19.5364238410596</v>
      </c>
      <c r="F4" s="574">
        <v>68</v>
      </c>
      <c r="G4" s="383">
        <f>F4/F16*100</f>
        <v>20.42042042042042</v>
      </c>
      <c r="H4" s="574">
        <v>64</v>
      </c>
      <c r="I4" s="383">
        <f aca="true" t="shared" si="0" ref="I4:I15">H4/306*100</f>
        <v>20.915032679738562</v>
      </c>
      <c r="J4" s="574">
        <v>77</v>
      </c>
      <c r="K4" s="383">
        <f>J4/J16*100</f>
        <v>24.290220820189273</v>
      </c>
      <c r="L4" s="574">
        <v>73</v>
      </c>
      <c r="M4" s="560">
        <f aca="true" t="shared" si="1" ref="M4:M15">L4/318*100</f>
        <v>22.955974842767297</v>
      </c>
    </row>
    <row r="5" spans="1:13" ht="25.5" customHeight="1">
      <c r="A5" s="559" t="s">
        <v>780</v>
      </c>
      <c r="B5" s="574">
        <v>11</v>
      </c>
      <c r="C5" s="383">
        <f>B5/B16*100</f>
        <v>3.374233128834356</v>
      </c>
      <c r="D5" s="574">
        <v>9</v>
      </c>
      <c r="E5" s="383">
        <f>D5/D16*100</f>
        <v>2.980132450331126</v>
      </c>
      <c r="F5" s="574">
        <v>11</v>
      </c>
      <c r="G5" s="383">
        <f>F5/F16*100</f>
        <v>3.303303303303303</v>
      </c>
      <c r="H5" s="574">
        <v>11</v>
      </c>
      <c r="I5" s="383">
        <f t="shared" si="0"/>
        <v>3.594771241830065</v>
      </c>
      <c r="J5" s="574">
        <v>4</v>
      </c>
      <c r="K5" s="383">
        <f>J5/J16*100</f>
        <v>1.2618296529968454</v>
      </c>
      <c r="L5" s="574">
        <v>6</v>
      </c>
      <c r="M5" s="560">
        <f t="shared" si="1"/>
        <v>1.8867924528301887</v>
      </c>
    </row>
    <row r="6" spans="1:13" ht="17.25" customHeight="1">
      <c r="A6" s="559" t="s">
        <v>781</v>
      </c>
      <c r="B6" s="574">
        <v>9</v>
      </c>
      <c r="C6" s="383">
        <f>B6/B16*100</f>
        <v>2.7607361963190185</v>
      </c>
      <c r="D6" s="574">
        <v>6</v>
      </c>
      <c r="E6" s="383">
        <f>D6/D16*100</f>
        <v>1.9867549668874174</v>
      </c>
      <c r="F6" s="574">
        <v>9</v>
      </c>
      <c r="G6" s="383">
        <f>F6/F16*100</f>
        <v>2.7027027027027026</v>
      </c>
      <c r="H6" s="574">
        <v>12</v>
      </c>
      <c r="I6" s="383">
        <f t="shared" si="0"/>
        <v>3.9215686274509802</v>
      </c>
      <c r="J6" s="574">
        <v>10</v>
      </c>
      <c r="K6" s="383">
        <f>J6/J16*100</f>
        <v>3.1545741324921135</v>
      </c>
      <c r="L6" s="574">
        <v>10</v>
      </c>
      <c r="M6" s="560">
        <f t="shared" si="1"/>
        <v>3.1446540880503147</v>
      </c>
    </row>
    <row r="7" spans="1:13" ht="18" customHeight="1">
      <c r="A7" s="559" t="s">
        <v>782</v>
      </c>
      <c r="B7" s="574">
        <v>24</v>
      </c>
      <c r="C7" s="383">
        <f>B7/B16*100</f>
        <v>7.361963190184049</v>
      </c>
      <c r="D7" s="574">
        <v>27</v>
      </c>
      <c r="E7" s="383">
        <f>D7/D16*100</f>
        <v>8.940397350993377</v>
      </c>
      <c r="F7" s="574">
        <v>26</v>
      </c>
      <c r="G7" s="383">
        <f>F7/F16*100</f>
        <v>7.807807807807808</v>
      </c>
      <c r="H7" s="574">
        <v>20</v>
      </c>
      <c r="I7" s="383">
        <f t="shared" si="0"/>
        <v>6.535947712418301</v>
      </c>
      <c r="J7" s="574">
        <v>21</v>
      </c>
      <c r="K7" s="383">
        <f>J7/J16*100</f>
        <v>6.624605678233439</v>
      </c>
      <c r="L7" s="574">
        <v>22</v>
      </c>
      <c r="M7" s="560">
        <f t="shared" si="1"/>
        <v>6.918238993710692</v>
      </c>
    </row>
    <row r="8" spans="1:13" ht="27" customHeight="1">
      <c r="A8" s="559" t="s">
        <v>783</v>
      </c>
      <c r="B8" s="574">
        <v>22</v>
      </c>
      <c r="C8" s="383">
        <f>B8/B16*100</f>
        <v>6.748466257668712</v>
      </c>
      <c r="D8" s="574">
        <v>24</v>
      </c>
      <c r="E8" s="383">
        <f>D8/D16*100</f>
        <v>7.9470198675496695</v>
      </c>
      <c r="F8" s="574">
        <v>31</v>
      </c>
      <c r="G8" s="383">
        <f>F8/F16*100</f>
        <v>9.30930930930931</v>
      </c>
      <c r="H8" s="574">
        <v>23</v>
      </c>
      <c r="I8" s="383">
        <f t="shared" si="0"/>
        <v>7.516339869281046</v>
      </c>
      <c r="J8" s="574">
        <v>40</v>
      </c>
      <c r="K8" s="383">
        <f>J8/J16*100</f>
        <v>12.618296529968454</v>
      </c>
      <c r="L8" s="574">
        <v>31</v>
      </c>
      <c r="M8" s="560">
        <f t="shared" si="1"/>
        <v>9.748427672955975</v>
      </c>
    </row>
    <row r="9" spans="1:13" ht="25.5" customHeight="1">
      <c r="A9" s="559" t="s">
        <v>784</v>
      </c>
      <c r="B9" s="574">
        <v>43</v>
      </c>
      <c r="C9" s="383">
        <f>B9/B16*100</f>
        <v>13.190184049079754</v>
      </c>
      <c r="D9" s="574">
        <v>58</v>
      </c>
      <c r="E9" s="383">
        <f>D9/D16*100</f>
        <v>19.205298013245034</v>
      </c>
      <c r="F9" s="574">
        <v>69</v>
      </c>
      <c r="G9" s="383">
        <f>F9/F16*100</f>
        <v>20.72072072072072</v>
      </c>
      <c r="H9" s="574">
        <v>65</v>
      </c>
      <c r="I9" s="383">
        <f t="shared" si="0"/>
        <v>21.241830065359476</v>
      </c>
      <c r="J9" s="574">
        <v>63</v>
      </c>
      <c r="K9" s="383">
        <f>J9/J16*100</f>
        <v>19.873817034700316</v>
      </c>
      <c r="L9" s="574">
        <v>72</v>
      </c>
      <c r="M9" s="560">
        <f t="shared" si="1"/>
        <v>22.641509433962266</v>
      </c>
    </row>
    <row r="10" spans="1:13" ht="42.75" customHeight="1">
      <c r="A10" s="559" t="s">
        <v>785</v>
      </c>
      <c r="B10" s="574">
        <v>13</v>
      </c>
      <c r="C10" s="383">
        <f>B10/B16*100</f>
        <v>3.9877300613496933</v>
      </c>
      <c r="D10" s="574">
        <v>10</v>
      </c>
      <c r="E10" s="383">
        <f>D10/D16*100</f>
        <v>3.3112582781456954</v>
      </c>
      <c r="F10" s="574">
        <v>14</v>
      </c>
      <c r="G10" s="383">
        <f>F10/F16*100</f>
        <v>4.2042042042042045</v>
      </c>
      <c r="H10" s="574">
        <v>7</v>
      </c>
      <c r="I10" s="383">
        <f t="shared" si="0"/>
        <v>2.287581699346405</v>
      </c>
      <c r="J10" s="574">
        <v>10</v>
      </c>
      <c r="K10" s="383">
        <f>J10/J16*100</f>
        <v>3.1545741324921135</v>
      </c>
      <c r="L10" s="574">
        <v>13</v>
      </c>
      <c r="M10" s="560">
        <f t="shared" si="1"/>
        <v>4.088050314465408</v>
      </c>
    </row>
    <row r="11" spans="1:13" ht="16.5" customHeight="1">
      <c r="A11" s="559" t="s">
        <v>786</v>
      </c>
      <c r="B11" s="574">
        <v>7</v>
      </c>
      <c r="C11" s="383">
        <f>B11/B16*100</f>
        <v>2.147239263803681</v>
      </c>
      <c r="D11" s="574">
        <v>4</v>
      </c>
      <c r="E11" s="383">
        <f>D11/D16*100</f>
        <v>1.3245033112582782</v>
      </c>
      <c r="F11" s="574">
        <v>6</v>
      </c>
      <c r="G11" s="383">
        <f>F11/F16*100</f>
        <v>1.8018018018018018</v>
      </c>
      <c r="H11" s="574">
        <v>2</v>
      </c>
      <c r="I11" s="383">
        <f t="shared" si="0"/>
        <v>0.6535947712418301</v>
      </c>
      <c r="J11" s="574">
        <v>2</v>
      </c>
      <c r="K11" s="383">
        <f>J11/J16*100</f>
        <v>0.6309148264984227</v>
      </c>
      <c r="L11" s="574">
        <v>2</v>
      </c>
      <c r="M11" s="560">
        <f t="shared" si="1"/>
        <v>0.628930817610063</v>
      </c>
    </row>
    <row r="12" spans="1:13" ht="15" customHeight="1">
      <c r="A12" s="559" t="s">
        <v>145</v>
      </c>
      <c r="B12" s="574">
        <v>16</v>
      </c>
      <c r="C12" s="383">
        <f>B12/B16*100</f>
        <v>4.9079754601226995</v>
      </c>
      <c r="D12" s="574">
        <v>8</v>
      </c>
      <c r="E12" s="383">
        <f>D12/D16*100</f>
        <v>2.6490066225165565</v>
      </c>
      <c r="F12" s="574">
        <v>21</v>
      </c>
      <c r="G12" s="383">
        <f>F12/F16*100</f>
        <v>6.306306306306306</v>
      </c>
      <c r="H12" s="574">
        <v>13</v>
      </c>
      <c r="I12" s="383">
        <f t="shared" si="0"/>
        <v>4.248366013071895</v>
      </c>
      <c r="J12" s="574">
        <v>9</v>
      </c>
      <c r="K12" s="383">
        <f>J12/J16*100</f>
        <v>2.8391167192429023</v>
      </c>
      <c r="L12" s="574">
        <v>22</v>
      </c>
      <c r="M12" s="560">
        <f t="shared" si="1"/>
        <v>6.918238993710692</v>
      </c>
    </row>
    <row r="13" spans="1:13" ht="18" customHeight="1">
      <c r="A13" s="559" t="s">
        <v>787</v>
      </c>
      <c r="B13" s="574">
        <v>46</v>
      </c>
      <c r="C13" s="383">
        <f>B13/B16*100</f>
        <v>14.11042944785276</v>
      </c>
      <c r="D13" s="574">
        <v>27</v>
      </c>
      <c r="E13" s="383">
        <f>D13/D16*100</f>
        <v>8.940397350993377</v>
      </c>
      <c r="F13" s="574">
        <v>28</v>
      </c>
      <c r="G13" s="383">
        <f>F13/F16*100</f>
        <v>8.408408408408409</v>
      </c>
      <c r="H13" s="574">
        <v>22</v>
      </c>
      <c r="I13" s="383">
        <f t="shared" si="0"/>
        <v>7.18954248366013</v>
      </c>
      <c r="J13" s="574">
        <v>15</v>
      </c>
      <c r="K13" s="383">
        <f>J13/J16*100</f>
        <v>4.73186119873817</v>
      </c>
      <c r="L13" s="574">
        <v>18</v>
      </c>
      <c r="M13" s="560">
        <f t="shared" si="1"/>
        <v>5.660377358490567</v>
      </c>
    </row>
    <row r="14" spans="1:13" ht="15" customHeight="1">
      <c r="A14" s="559" t="s">
        <v>788</v>
      </c>
      <c r="B14" s="574">
        <v>18</v>
      </c>
      <c r="C14" s="383">
        <f>B14/B16*100</f>
        <v>5.521472392638037</v>
      </c>
      <c r="D14" s="574">
        <v>31</v>
      </c>
      <c r="E14" s="383">
        <f>D14/D16*100</f>
        <v>10.264900662251655</v>
      </c>
      <c r="F14" s="574">
        <v>18</v>
      </c>
      <c r="G14" s="383">
        <f>F14/F16*100</f>
        <v>5.405405405405405</v>
      </c>
      <c r="H14" s="574">
        <v>14</v>
      </c>
      <c r="I14" s="383">
        <f t="shared" si="0"/>
        <v>4.57516339869281</v>
      </c>
      <c r="J14" s="574">
        <v>16</v>
      </c>
      <c r="K14" s="383">
        <f>J14/J16*100</f>
        <v>5.047318611987381</v>
      </c>
      <c r="L14" s="574">
        <v>8</v>
      </c>
      <c r="M14" s="560">
        <f t="shared" si="1"/>
        <v>2.515723270440252</v>
      </c>
    </row>
    <row r="15" spans="1:13" ht="26.25" customHeight="1">
      <c r="A15" s="559" t="s">
        <v>789</v>
      </c>
      <c r="B15" s="574">
        <v>28</v>
      </c>
      <c r="C15" s="383">
        <f>B15/B16*100</f>
        <v>8.588957055214724</v>
      </c>
      <c r="D15" s="574">
        <v>39</v>
      </c>
      <c r="E15" s="383">
        <f>D15/D16*100</f>
        <v>12.91390728476821</v>
      </c>
      <c r="F15" s="574">
        <v>32</v>
      </c>
      <c r="G15" s="383">
        <f>F15/F16*100</f>
        <v>9.60960960960961</v>
      </c>
      <c r="H15" s="574">
        <v>53</v>
      </c>
      <c r="I15" s="383">
        <f t="shared" si="0"/>
        <v>17.320261437908496</v>
      </c>
      <c r="J15" s="574">
        <v>50</v>
      </c>
      <c r="K15" s="383">
        <f>J15/J16*100</f>
        <v>15.772870662460567</v>
      </c>
      <c r="L15" s="574">
        <v>41</v>
      </c>
      <c r="M15" s="560">
        <f t="shared" si="1"/>
        <v>12.89308176100629</v>
      </c>
    </row>
    <row r="16" spans="1:13" ht="17.25" customHeight="1" thickBot="1">
      <c r="A16" s="608" t="s">
        <v>229</v>
      </c>
      <c r="B16" s="578">
        <f aca="true" t="shared" si="2" ref="B16:J16">SUM(B4:B15)</f>
        <v>326</v>
      </c>
      <c r="C16" s="579">
        <f t="shared" si="2"/>
        <v>99.99999999999999</v>
      </c>
      <c r="D16" s="578">
        <f t="shared" si="2"/>
        <v>302</v>
      </c>
      <c r="E16" s="579">
        <f t="shared" si="2"/>
        <v>100</v>
      </c>
      <c r="F16" s="578">
        <f t="shared" si="2"/>
        <v>333</v>
      </c>
      <c r="G16" s="579">
        <f t="shared" si="2"/>
        <v>99.99999999999999</v>
      </c>
      <c r="H16" s="578">
        <f t="shared" si="2"/>
        <v>306</v>
      </c>
      <c r="I16" s="579">
        <f t="shared" si="2"/>
        <v>100</v>
      </c>
      <c r="J16" s="578">
        <f t="shared" si="2"/>
        <v>317</v>
      </c>
      <c r="K16" s="579">
        <v>100</v>
      </c>
      <c r="L16" s="578">
        <f>SUM(L4:L15)</f>
        <v>318</v>
      </c>
      <c r="M16" s="570">
        <f>SUM(M4:M15)</f>
        <v>100</v>
      </c>
    </row>
    <row r="17" ht="15" thickTop="1">
      <c r="A17" s="572" t="s">
        <v>177</v>
      </c>
    </row>
    <row r="18" ht="14.25">
      <c r="A18" s="580" t="s">
        <v>771</v>
      </c>
    </row>
  </sheetData>
  <sheetProtection/>
  <mergeCells count="7">
    <mergeCell ref="A1:M1"/>
    <mergeCell ref="B2:C2"/>
    <mergeCell ref="D2:E2"/>
    <mergeCell ref="F2:G2"/>
    <mergeCell ref="H2:I2"/>
    <mergeCell ref="J2:K2"/>
    <mergeCell ref="L2:M2"/>
  </mergeCells>
  <printOptions/>
  <pageMargins left="0.7" right="0.7" top="0.787401575" bottom="0.7874015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A4"/>
    </sheetView>
  </sheetViews>
  <sheetFormatPr defaultColWidth="11.421875" defaultRowHeight="15"/>
  <cols>
    <col min="1" max="1" width="7.8515625" style="21" customWidth="1"/>
    <col min="2" max="2" width="12.57421875" style="21" customWidth="1"/>
    <col min="3" max="17" width="5.7109375" style="21" customWidth="1"/>
    <col min="18" max="16384" width="11.421875" style="21" customWidth="1"/>
  </cols>
  <sheetData>
    <row r="1" spans="1:17" ht="42" customHeight="1" thickBot="1">
      <c r="A1" s="1556" t="s">
        <v>790</v>
      </c>
      <c r="B1" s="1556"/>
      <c r="C1" s="1556"/>
      <c r="D1" s="1556"/>
      <c r="E1" s="1556"/>
      <c r="F1" s="1556"/>
      <c r="G1" s="1556"/>
      <c r="H1" s="1556"/>
      <c r="I1" s="1556"/>
      <c r="J1" s="1556"/>
      <c r="K1" s="1556"/>
      <c r="L1" s="1556"/>
      <c r="M1" s="1556"/>
      <c r="N1" s="1556"/>
      <c r="O1" s="1556"/>
      <c r="P1" s="1556"/>
      <c r="Q1" s="1556"/>
    </row>
    <row r="2" spans="1:17" s="588" customFormat="1" ht="52.5" customHeight="1" thickTop="1">
      <c r="A2" s="1557" t="s">
        <v>791</v>
      </c>
      <c r="B2" s="1546" t="s">
        <v>178</v>
      </c>
      <c r="C2" s="1558" t="s">
        <v>198</v>
      </c>
      <c r="D2" s="924"/>
      <c r="E2" s="1559"/>
      <c r="F2" s="1554" t="s">
        <v>180</v>
      </c>
      <c r="G2" s="924"/>
      <c r="H2" s="1559"/>
      <c r="I2" s="924" t="s">
        <v>181</v>
      </c>
      <c r="J2" s="924"/>
      <c r="K2" s="924"/>
      <c r="L2" s="1554" t="s">
        <v>182</v>
      </c>
      <c r="M2" s="924"/>
      <c r="N2" s="924"/>
      <c r="O2" s="1554" t="s">
        <v>147</v>
      </c>
      <c r="P2" s="924"/>
      <c r="Q2" s="917"/>
    </row>
    <row r="3" spans="1:17" s="588" customFormat="1" ht="12.75">
      <c r="A3" s="1552"/>
      <c r="B3" s="1270"/>
      <c r="C3" s="923" t="s">
        <v>146</v>
      </c>
      <c r="D3" s="916" t="s">
        <v>265</v>
      </c>
      <c r="E3" s="916"/>
      <c r="F3" s="1431" t="s">
        <v>146</v>
      </c>
      <c r="G3" s="1431" t="s">
        <v>265</v>
      </c>
      <c r="H3" s="916"/>
      <c r="I3" s="1431" t="s">
        <v>146</v>
      </c>
      <c r="J3" s="1431" t="s">
        <v>265</v>
      </c>
      <c r="K3" s="916"/>
      <c r="L3" s="1431" t="s">
        <v>146</v>
      </c>
      <c r="M3" s="1431" t="s">
        <v>265</v>
      </c>
      <c r="N3" s="916"/>
      <c r="O3" s="1431" t="s">
        <v>146</v>
      </c>
      <c r="P3" s="1431" t="s">
        <v>265</v>
      </c>
      <c r="Q3" s="1555"/>
    </row>
    <row r="4" spans="1:17" s="588" customFormat="1" ht="12.75">
      <c r="A4" s="1552"/>
      <c r="B4" s="1270"/>
      <c r="C4" s="923"/>
      <c r="D4" s="286" t="s">
        <v>302</v>
      </c>
      <c r="E4" s="587" t="s">
        <v>303</v>
      </c>
      <c r="F4" s="1431"/>
      <c r="G4" s="594" t="s">
        <v>302</v>
      </c>
      <c r="H4" s="594" t="s">
        <v>303</v>
      </c>
      <c r="I4" s="1431"/>
      <c r="J4" s="594" t="s">
        <v>302</v>
      </c>
      <c r="K4" s="594" t="s">
        <v>303</v>
      </c>
      <c r="L4" s="1431"/>
      <c r="M4" s="594" t="s">
        <v>302</v>
      </c>
      <c r="N4" s="594" t="s">
        <v>303</v>
      </c>
      <c r="O4" s="1431"/>
      <c r="P4" s="594" t="s">
        <v>302</v>
      </c>
      <c r="Q4" s="596" t="s">
        <v>303</v>
      </c>
    </row>
    <row r="5" spans="1:17" s="588" customFormat="1" ht="12.75">
      <c r="A5" s="973"/>
      <c r="B5" s="820"/>
      <c r="C5" s="1255" t="s">
        <v>210</v>
      </c>
      <c r="D5" s="1255"/>
      <c r="E5" s="1255"/>
      <c r="F5" s="1255"/>
      <c r="G5" s="1255"/>
      <c r="H5" s="1255"/>
      <c r="I5" s="1255"/>
      <c r="J5" s="1255"/>
      <c r="K5" s="1255"/>
      <c r="L5" s="1255"/>
      <c r="M5" s="1255"/>
      <c r="N5" s="1255"/>
      <c r="O5" s="1255"/>
      <c r="P5" s="1255"/>
      <c r="Q5" s="1256"/>
    </row>
    <row r="6" spans="1:17" s="588" customFormat="1" ht="12.75">
      <c r="A6" s="1552">
        <v>2000</v>
      </c>
      <c r="B6" s="590" t="s">
        <v>222</v>
      </c>
      <c r="C6" s="592">
        <v>0</v>
      </c>
      <c r="D6" s="593">
        <v>0</v>
      </c>
      <c r="E6" s="593">
        <v>0</v>
      </c>
      <c r="F6" s="593">
        <v>0</v>
      </c>
      <c r="G6" s="593">
        <v>0</v>
      </c>
      <c r="H6" s="593">
        <v>0</v>
      </c>
      <c r="I6" s="593">
        <v>0</v>
      </c>
      <c r="J6" s="593">
        <v>0</v>
      </c>
      <c r="K6" s="593">
        <v>0</v>
      </c>
      <c r="L6" s="593">
        <v>0</v>
      </c>
      <c r="M6" s="593">
        <v>0</v>
      </c>
      <c r="N6" s="593">
        <v>0</v>
      </c>
      <c r="O6" s="593">
        <v>0</v>
      </c>
      <c r="P6" s="593">
        <v>0</v>
      </c>
      <c r="Q6" s="597">
        <v>0</v>
      </c>
    </row>
    <row r="7" spans="1:17" s="588" customFormat="1" ht="30" customHeight="1">
      <c r="A7" s="1552"/>
      <c r="B7" s="591" t="s">
        <v>179</v>
      </c>
      <c r="C7" s="592">
        <v>0</v>
      </c>
      <c r="D7" s="593">
        <v>0</v>
      </c>
      <c r="E7" s="593">
        <v>0</v>
      </c>
      <c r="F7" s="593">
        <v>0</v>
      </c>
      <c r="G7" s="593">
        <v>0</v>
      </c>
      <c r="H7" s="593">
        <v>0</v>
      </c>
      <c r="I7" s="593">
        <v>0</v>
      </c>
      <c r="J7" s="593">
        <v>0</v>
      </c>
      <c r="K7" s="593">
        <v>0</v>
      </c>
      <c r="L7" s="593">
        <v>0</v>
      </c>
      <c r="M7" s="593">
        <v>0</v>
      </c>
      <c r="N7" s="593">
        <v>0</v>
      </c>
      <c r="O7" s="593">
        <v>0</v>
      </c>
      <c r="P7" s="593">
        <v>0</v>
      </c>
      <c r="Q7" s="597">
        <v>0</v>
      </c>
    </row>
    <row r="8" spans="1:17" s="588" customFormat="1" ht="12.75">
      <c r="A8" s="1552">
        <v>2001</v>
      </c>
      <c r="B8" s="590" t="s">
        <v>222</v>
      </c>
      <c r="C8" s="592">
        <v>0</v>
      </c>
      <c r="D8" s="593">
        <v>0</v>
      </c>
      <c r="E8" s="593">
        <v>0</v>
      </c>
      <c r="F8" s="593">
        <v>0</v>
      </c>
      <c r="G8" s="593">
        <v>0</v>
      </c>
      <c r="H8" s="593">
        <v>0</v>
      </c>
      <c r="I8" s="593">
        <v>0</v>
      </c>
      <c r="J8" s="593">
        <v>0</v>
      </c>
      <c r="K8" s="593">
        <v>0</v>
      </c>
      <c r="L8" s="593">
        <v>0</v>
      </c>
      <c r="M8" s="593">
        <v>0</v>
      </c>
      <c r="N8" s="593">
        <v>0</v>
      </c>
      <c r="O8" s="593">
        <v>0</v>
      </c>
      <c r="P8" s="593">
        <v>0</v>
      </c>
      <c r="Q8" s="597">
        <v>0</v>
      </c>
    </row>
    <row r="9" spans="1:17" s="588" customFormat="1" ht="30" customHeight="1">
      <c r="A9" s="1552"/>
      <c r="B9" s="591" t="s">
        <v>179</v>
      </c>
      <c r="C9" s="592">
        <v>0</v>
      </c>
      <c r="D9" s="593">
        <v>0</v>
      </c>
      <c r="E9" s="593">
        <v>0</v>
      </c>
      <c r="F9" s="593">
        <v>0</v>
      </c>
      <c r="G9" s="593">
        <v>0</v>
      </c>
      <c r="H9" s="593">
        <v>0</v>
      </c>
      <c r="I9" s="593">
        <v>0</v>
      </c>
      <c r="J9" s="593">
        <v>0</v>
      </c>
      <c r="K9" s="593">
        <v>0</v>
      </c>
      <c r="L9" s="593">
        <v>0</v>
      </c>
      <c r="M9" s="593">
        <v>0</v>
      </c>
      <c r="N9" s="593">
        <v>0</v>
      </c>
      <c r="O9" s="593">
        <v>0</v>
      </c>
      <c r="P9" s="593">
        <v>0</v>
      </c>
      <c r="Q9" s="597">
        <v>0</v>
      </c>
    </row>
    <row r="10" spans="1:17" s="588" customFormat="1" ht="12.75">
      <c r="A10" s="1552">
        <v>2002</v>
      </c>
      <c r="B10" s="590" t="s">
        <v>222</v>
      </c>
      <c r="C10" s="592">
        <v>0</v>
      </c>
      <c r="D10" s="593">
        <v>0</v>
      </c>
      <c r="E10" s="593">
        <v>0</v>
      </c>
      <c r="F10" s="593">
        <v>0</v>
      </c>
      <c r="G10" s="593">
        <v>0</v>
      </c>
      <c r="H10" s="593">
        <v>0</v>
      </c>
      <c r="I10" s="593">
        <v>0</v>
      </c>
      <c r="J10" s="593">
        <v>0</v>
      </c>
      <c r="K10" s="593">
        <v>0</v>
      </c>
      <c r="L10" s="593">
        <v>0</v>
      </c>
      <c r="M10" s="593">
        <v>0</v>
      </c>
      <c r="N10" s="593">
        <v>0</v>
      </c>
      <c r="O10" s="593">
        <v>0</v>
      </c>
      <c r="P10" s="593">
        <v>0</v>
      </c>
      <c r="Q10" s="597">
        <v>0</v>
      </c>
    </row>
    <row r="11" spans="1:17" s="588" customFormat="1" ht="30" customHeight="1">
      <c r="A11" s="1552"/>
      <c r="B11" s="591" t="s">
        <v>179</v>
      </c>
      <c r="C11" s="592">
        <v>0</v>
      </c>
      <c r="D11" s="593">
        <v>0</v>
      </c>
      <c r="E11" s="593">
        <v>0</v>
      </c>
      <c r="F11" s="593">
        <v>0</v>
      </c>
      <c r="G11" s="593">
        <v>0</v>
      </c>
      <c r="H11" s="593">
        <v>0</v>
      </c>
      <c r="I11" s="593">
        <v>0</v>
      </c>
      <c r="J11" s="593">
        <v>0</v>
      </c>
      <c r="K11" s="593">
        <v>0</v>
      </c>
      <c r="L11" s="593">
        <v>0</v>
      </c>
      <c r="M11" s="593">
        <v>0</v>
      </c>
      <c r="N11" s="593">
        <v>0</v>
      </c>
      <c r="O11" s="593">
        <v>0</v>
      </c>
      <c r="P11" s="593">
        <v>0</v>
      </c>
      <c r="Q11" s="597">
        <v>0</v>
      </c>
    </row>
    <row r="12" spans="1:17" s="588" customFormat="1" ht="12.75">
      <c r="A12" s="1552">
        <v>2003</v>
      </c>
      <c r="B12" s="590" t="s">
        <v>222</v>
      </c>
      <c r="C12" s="592">
        <v>0</v>
      </c>
      <c r="D12" s="593">
        <v>0</v>
      </c>
      <c r="E12" s="593">
        <v>0</v>
      </c>
      <c r="F12" s="593">
        <v>0</v>
      </c>
      <c r="G12" s="593">
        <v>0</v>
      </c>
      <c r="H12" s="593">
        <v>0</v>
      </c>
      <c r="I12" s="593">
        <v>146</v>
      </c>
      <c r="J12" s="593">
        <v>77</v>
      </c>
      <c r="K12" s="593">
        <v>69</v>
      </c>
      <c r="L12" s="593">
        <v>0</v>
      </c>
      <c r="M12" s="593">
        <v>0</v>
      </c>
      <c r="N12" s="593">
        <v>0</v>
      </c>
      <c r="O12" s="593">
        <v>0</v>
      </c>
      <c r="P12" s="593">
        <v>0</v>
      </c>
      <c r="Q12" s="597">
        <v>0</v>
      </c>
    </row>
    <row r="13" spans="1:17" s="588" customFormat="1" ht="30" customHeight="1">
      <c r="A13" s="1552"/>
      <c r="B13" s="591" t="s">
        <v>179</v>
      </c>
      <c r="C13" s="592">
        <v>0</v>
      </c>
      <c r="D13" s="593">
        <v>0</v>
      </c>
      <c r="E13" s="593">
        <v>0</v>
      </c>
      <c r="F13" s="593">
        <v>0</v>
      </c>
      <c r="G13" s="593">
        <v>0</v>
      </c>
      <c r="H13" s="593">
        <v>0</v>
      </c>
      <c r="I13" s="593">
        <v>31</v>
      </c>
      <c r="J13" s="593">
        <v>20</v>
      </c>
      <c r="K13" s="593">
        <v>11</v>
      </c>
      <c r="L13" s="593">
        <v>0</v>
      </c>
      <c r="M13" s="593">
        <v>0</v>
      </c>
      <c r="N13" s="593">
        <v>0</v>
      </c>
      <c r="O13" s="593">
        <v>0</v>
      </c>
      <c r="P13" s="593">
        <v>0</v>
      </c>
      <c r="Q13" s="597">
        <v>0</v>
      </c>
    </row>
    <row r="14" spans="1:17" s="588" customFormat="1" ht="12.75">
      <c r="A14" s="1552">
        <v>2004</v>
      </c>
      <c r="B14" s="590" t="s">
        <v>222</v>
      </c>
      <c r="C14" s="592">
        <v>0</v>
      </c>
      <c r="D14" s="593">
        <v>0</v>
      </c>
      <c r="E14" s="593">
        <v>0</v>
      </c>
      <c r="F14" s="593">
        <v>0</v>
      </c>
      <c r="G14" s="593">
        <v>0</v>
      </c>
      <c r="H14" s="593">
        <v>0</v>
      </c>
      <c r="I14" s="593">
        <v>332</v>
      </c>
      <c r="J14" s="593">
        <v>201</v>
      </c>
      <c r="K14" s="593">
        <v>131</v>
      </c>
      <c r="L14" s="593">
        <v>25</v>
      </c>
      <c r="M14" s="593">
        <v>12</v>
      </c>
      <c r="N14" s="593">
        <v>13</v>
      </c>
      <c r="O14" s="593">
        <v>0</v>
      </c>
      <c r="P14" s="593">
        <v>0</v>
      </c>
      <c r="Q14" s="597">
        <v>0</v>
      </c>
    </row>
    <row r="15" spans="1:17" s="588" customFormat="1" ht="30" customHeight="1">
      <c r="A15" s="1552"/>
      <c r="B15" s="591" t="s">
        <v>179</v>
      </c>
      <c r="C15" s="592">
        <v>0</v>
      </c>
      <c r="D15" s="593">
        <v>0</v>
      </c>
      <c r="E15" s="593">
        <v>0</v>
      </c>
      <c r="F15" s="593">
        <v>0</v>
      </c>
      <c r="G15" s="593">
        <v>0</v>
      </c>
      <c r="H15" s="593">
        <v>0</v>
      </c>
      <c r="I15" s="593">
        <v>85</v>
      </c>
      <c r="J15" s="593">
        <v>53</v>
      </c>
      <c r="K15" s="593">
        <v>32</v>
      </c>
      <c r="L15" s="593">
        <v>4</v>
      </c>
      <c r="M15" s="593">
        <v>3</v>
      </c>
      <c r="N15" s="593" t="s">
        <v>525</v>
      </c>
      <c r="O15" s="593">
        <v>0</v>
      </c>
      <c r="P15" s="593">
        <v>0</v>
      </c>
      <c r="Q15" s="597">
        <v>0</v>
      </c>
    </row>
    <row r="16" spans="1:17" s="588" customFormat="1" ht="12.75">
      <c r="A16" s="1552">
        <v>2005</v>
      </c>
      <c r="B16" s="590" t="s">
        <v>222</v>
      </c>
      <c r="C16" s="592">
        <v>0</v>
      </c>
      <c r="D16" s="593">
        <v>0</v>
      </c>
      <c r="E16" s="593">
        <v>0</v>
      </c>
      <c r="F16" s="593">
        <v>0</v>
      </c>
      <c r="G16" s="593">
        <v>0</v>
      </c>
      <c r="H16" s="593">
        <v>0</v>
      </c>
      <c r="I16" s="593">
        <v>146</v>
      </c>
      <c r="J16" s="593">
        <v>78</v>
      </c>
      <c r="K16" s="593">
        <v>68</v>
      </c>
      <c r="L16" s="593">
        <v>61</v>
      </c>
      <c r="M16" s="593">
        <v>37</v>
      </c>
      <c r="N16" s="593">
        <v>24</v>
      </c>
      <c r="O16" s="593">
        <v>0</v>
      </c>
      <c r="P16" s="593">
        <v>0</v>
      </c>
      <c r="Q16" s="597">
        <v>0</v>
      </c>
    </row>
    <row r="17" spans="1:17" s="588" customFormat="1" ht="30" customHeight="1">
      <c r="A17" s="1552"/>
      <c r="B17" s="591" t="s">
        <v>179</v>
      </c>
      <c r="C17" s="592">
        <v>0</v>
      </c>
      <c r="D17" s="593">
        <v>0</v>
      </c>
      <c r="E17" s="593">
        <v>0</v>
      </c>
      <c r="F17" s="593">
        <v>0</v>
      </c>
      <c r="G17" s="593">
        <v>0</v>
      </c>
      <c r="H17" s="593">
        <v>0</v>
      </c>
      <c r="I17" s="593">
        <v>24</v>
      </c>
      <c r="J17" s="593">
        <v>17</v>
      </c>
      <c r="K17" s="593">
        <v>7</v>
      </c>
      <c r="L17" s="593">
        <v>6</v>
      </c>
      <c r="M17" s="593">
        <v>6</v>
      </c>
      <c r="N17" s="593">
        <v>0</v>
      </c>
      <c r="O17" s="593">
        <v>0</v>
      </c>
      <c r="P17" s="593">
        <v>0</v>
      </c>
      <c r="Q17" s="597">
        <v>0</v>
      </c>
    </row>
    <row r="18" spans="1:17" s="588" customFormat="1" ht="12.75">
      <c r="A18" s="1552">
        <v>2006</v>
      </c>
      <c r="B18" s="590" t="s">
        <v>222</v>
      </c>
      <c r="C18" s="592">
        <v>0</v>
      </c>
      <c r="D18" s="593">
        <v>0</v>
      </c>
      <c r="E18" s="593">
        <v>0</v>
      </c>
      <c r="F18" s="593">
        <v>0</v>
      </c>
      <c r="G18" s="593">
        <v>0</v>
      </c>
      <c r="H18" s="593">
        <v>0</v>
      </c>
      <c r="I18" s="593">
        <v>166</v>
      </c>
      <c r="J18" s="593">
        <v>95</v>
      </c>
      <c r="K18" s="593">
        <v>71</v>
      </c>
      <c r="L18" s="593">
        <v>77</v>
      </c>
      <c r="M18" s="593">
        <v>35</v>
      </c>
      <c r="N18" s="593">
        <v>42</v>
      </c>
      <c r="O18" s="593">
        <v>0</v>
      </c>
      <c r="P18" s="593">
        <v>0</v>
      </c>
      <c r="Q18" s="597">
        <v>0</v>
      </c>
    </row>
    <row r="19" spans="1:17" s="588" customFormat="1" ht="30" customHeight="1">
      <c r="A19" s="1552"/>
      <c r="B19" s="591" t="s">
        <v>179</v>
      </c>
      <c r="C19" s="592">
        <v>0</v>
      </c>
      <c r="D19" s="593">
        <v>0</v>
      </c>
      <c r="E19" s="593">
        <v>0</v>
      </c>
      <c r="F19" s="593">
        <v>0</v>
      </c>
      <c r="G19" s="593">
        <v>0</v>
      </c>
      <c r="H19" s="593">
        <v>0</v>
      </c>
      <c r="I19" s="593">
        <v>23</v>
      </c>
      <c r="J19" s="593">
        <v>15</v>
      </c>
      <c r="K19" s="593">
        <v>8</v>
      </c>
      <c r="L19" s="593">
        <v>7</v>
      </c>
      <c r="M19" s="593">
        <v>4</v>
      </c>
      <c r="N19" s="593">
        <v>3</v>
      </c>
      <c r="O19" s="593">
        <v>0</v>
      </c>
      <c r="P19" s="593">
        <v>0</v>
      </c>
      <c r="Q19" s="597">
        <v>0</v>
      </c>
    </row>
    <row r="20" spans="1:17" s="588" customFormat="1" ht="12.75">
      <c r="A20" s="1552">
        <v>2007</v>
      </c>
      <c r="B20" s="590" t="s">
        <v>222</v>
      </c>
      <c r="C20" s="592">
        <v>0</v>
      </c>
      <c r="D20" s="593">
        <v>0</v>
      </c>
      <c r="E20" s="593">
        <v>0</v>
      </c>
      <c r="F20" s="593">
        <v>0</v>
      </c>
      <c r="G20" s="593">
        <v>0</v>
      </c>
      <c r="H20" s="593">
        <v>0</v>
      </c>
      <c r="I20" s="593">
        <v>211</v>
      </c>
      <c r="J20" s="593">
        <v>110</v>
      </c>
      <c r="K20" s="593">
        <v>101</v>
      </c>
      <c r="L20" s="593">
        <v>40</v>
      </c>
      <c r="M20" s="593">
        <v>16</v>
      </c>
      <c r="N20" s="593">
        <v>24</v>
      </c>
      <c r="O20" s="593">
        <v>59</v>
      </c>
      <c r="P20" s="593">
        <v>25</v>
      </c>
      <c r="Q20" s="597">
        <v>34</v>
      </c>
    </row>
    <row r="21" spans="1:17" s="588" customFormat="1" ht="30" customHeight="1">
      <c r="A21" s="1552"/>
      <c r="B21" s="591" t="s">
        <v>179</v>
      </c>
      <c r="C21" s="592">
        <v>0</v>
      </c>
      <c r="D21" s="593">
        <v>0</v>
      </c>
      <c r="E21" s="593">
        <v>0</v>
      </c>
      <c r="F21" s="593">
        <v>0</v>
      </c>
      <c r="G21" s="593">
        <v>0</v>
      </c>
      <c r="H21" s="593">
        <v>0</v>
      </c>
      <c r="I21" s="593">
        <v>46</v>
      </c>
      <c r="J21" s="593">
        <v>29</v>
      </c>
      <c r="K21" s="593">
        <v>17</v>
      </c>
      <c r="L21" s="593">
        <v>5</v>
      </c>
      <c r="M21" s="593">
        <v>3</v>
      </c>
      <c r="N21" s="593" t="s">
        <v>525</v>
      </c>
      <c r="O21" s="593" t="s">
        <v>525</v>
      </c>
      <c r="P21" s="593">
        <v>0</v>
      </c>
      <c r="Q21" s="597" t="s">
        <v>525</v>
      </c>
    </row>
    <row r="22" spans="1:17" s="588" customFormat="1" ht="12.75">
      <c r="A22" s="1552">
        <v>2008</v>
      </c>
      <c r="B22" s="590" t="s">
        <v>222</v>
      </c>
      <c r="C22" s="592">
        <v>0</v>
      </c>
      <c r="D22" s="593">
        <v>0</v>
      </c>
      <c r="E22" s="593">
        <v>0</v>
      </c>
      <c r="F22" s="593">
        <v>311</v>
      </c>
      <c r="G22" s="593">
        <v>188</v>
      </c>
      <c r="H22" s="593">
        <v>123</v>
      </c>
      <c r="I22" s="593">
        <v>195</v>
      </c>
      <c r="J22" s="593">
        <v>105</v>
      </c>
      <c r="K22" s="593">
        <v>90</v>
      </c>
      <c r="L22" s="593">
        <v>0</v>
      </c>
      <c r="M22" s="593">
        <v>0</v>
      </c>
      <c r="N22" s="593">
        <v>0</v>
      </c>
      <c r="O22" s="593">
        <v>110</v>
      </c>
      <c r="P22" s="593">
        <v>59</v>
      </c>
      <c r="Q22" s="597">
        <v>51</v>
      </c>
    </row>
    <row r="23" spans="1:17" s="588" customFormat="1" ht="30" customHeight="1">
      <c r="A23" s="1552"/>
      <c r="B23" s="591" t="s">
        <v>179</v>
      </c>
      <c r="C23" s="592">
        <v>0</v>
      </c>
      <c r="D23" s="593">
        <v>0</v>
      </c>
      <c r="E23" s="593">
        <v>0</v>
      </c>
      <c r="F23" s="593">
        <v>61</v>
      </c>
      <c r="G23" s="593">
        <v>38</v>
      </c>
      <c r="H23" s="593">
        <v>23</v>
      </c>
      <c r="I23" s="593">
        <v>41</v>
      </c>
      <c r="J23" s="593">
        <v>26</v>
      </c>
      <c r="K23" s="593">
        <v>15</v>
      </c>
      <c r="L23" s="593">
        <v>0</v>
      </c>
      <c r="M23" s="593">
        <v>0</v>
      </c>
      <c r="N23" s="593">
        <v>0</v>
      </c>
      <c r="O23" s="593">
        <v>14</v>
      </c>
      <c r="P23" s="593">
        <v>5</v>
      </c>
      <c r="Q23" s="597">
        <v>9</v>
      </c>
    </row>
    <row r="24" spans="1:17" s="588" customFormat="1" ht="12.75">
      <c r="A24" s="1552">
        <v>2009</v>
      </c>
      <c r="B24" s="590" t="s">
        <v>222</v>
      </c>
      <c r="C24" s="592">
        <v>44</v>
      </c>
      <c r="D24" s="593">
        <v>25</v>
      </c>
      <c r="E24" s="593">
        <v>19</v>
      </c>
      <c r="F24" s="595">
        <v>1446</v>
      </c>
      <c r="G24" s="593">
        <v>757</v>
      </c>
      <c r="H24" s="593">
        <v>689</v>
      </c>
      <c r="I24" s="595">
        <v>242</v>
      </c>
      <c r="J24" s="593">
        <v>129</v>
      </c>
      <c r="K24" s="593">
        <v>113</v>
      </c>
      <c r="L24" s="595">
        <v>0</v>
      </c>
      <c r="M24" s="593">
        <v>0</v>
      </c>
      <c r="N24" s="593">
        <v>0</v>
      </c>
      <c r="O24" s="595">
        <v>100</v>
      </c>
      <c r="P24" s="593">
        <v>60</v>
      </c>
      <c r="Q24" s="597">
        <v>40</v>
      </c>
    </row>
    <row r="25" spans="1:17" s="588" customFormat="1" ht="30" customHeight="1" thickBot="1">
      <c r="A25" s="1553"/>
      <c r="B25" s="598" t="s">
        <v>179</v>
      </c>
      <c r="C25" s="599">
        <v>4</v>
      </c>
      <c r="D25" s="600">
        <v>3</v>
      </c>
      <c r="E25" s="600" t="s">
        <v>525</v>
      </c>
      <c r="F25" s="600">
        <v>225</v>
      </c>
      <c r="G25" s="600">
        <v>119</v>
      </c>
      <c r="H25" s="600">
        <v>106</v>
      </c>
      <c r="I25" s="600">
        <v>46</v>
      </c>
      <c r="J25" s="600">
        <v>27</v>
      </c>
      <c r="K25" s="600">
        <v>19</v>
      </c>
      <c r="L25" s="600">
        <v>0</v>
      </c>
      <c r="M25" s="600">
        <v>0</v>
      </c>
      <c r="N25" s="600">
        <v>0</v>
      </c>
      <c r="O25" s="600">
        <v>19</v>
      </c>
      <c r="P25" s="600">
        <v>11</v>
      </c>
      <c r="Q25" s="601">
        <v>8</v>
      </c>
    </row>
    <row r="26" spans="1:17" s="588" customFormat="1" ht="49.5" customHeight="1" thickTop="1">
      <c r="A26" s="1550" t="s">
        <v>792</v>
      </c>
      <c r="B26" s="1550"/>
      <c r="C26" s="1550"/>
      <c r="D26" s="1550"/>
      <c r="E26" s="1550"/>
      <c r="F26" s="1550"/>
      <c r="G26" s="1550"/>
      <c r="H26" s="1550"/>
      <c r="I26" s="1550"/>
      <c r="J26" s="1550"/>
      <c r="K26" s="1550"/>
      <c r="L26" s="1550"/>
      <c r="M26" s="1550"/>
      <c r="N26" s="1550"/>
      <c r="O26" s="1550"/>
      <c r="P26" s="1550"/>
      <c r="Q26" s="1550"/>
    </row>
    <row r="27" spans="1:17" s="588" customFormat="1" ht="49.5" customHeight="1">
      <c r="A27" s="1550" t="s">
        <v>793</v>
      </c>
      <c r="B27" s="1551"/>
      <c r="C27" s="1551"/>
      <c r="D27" s="1551"/>
      <c r="E27" s="1551"/>
      <c r="F27" s="1551"/>
      <c r="G27" s="1551"/>
      <c r="H27" s="1551"/>
      <c r="I27" s="1551"/>
      <c r="J27" s="1551"/>
      <c r="K27" s="1551"/>
      <c r="L27" s="1551"/>
      <c r="M27" s="1551"/>
      <c r="N27" s="1551"/>
      <c r="O27" s="1551"/>
      <c r="P27" s="1551"/>
      <c r="Q27" s="1551"/>
    </row>
    <row r="28" s="588" customFormat="1" ht="12.75"/>
    <row r="29" s="588" customFormat="1" ht="12.75">
      <c r="A29" s="589" t="s">
        <v>732</v>
      </c>
    </row>
  </sheetData>
  <sheetProtection/>
  <mergeCells count="31">
    <mergeCell ref="A1:Q1"/>
    <mergeCell ref="A2:A4"/>
    <mergeCell ref="B2:B4"/>
    <mergeCell ref="C2:E2"/>
    <mergeCell ref="F2:H2"/>
    <mergeCell ref="I2:K2"/>
    <mergeCell ref="L2:N2"/>
    <mergeCell ref="O2:Q2"/>
    <mergeCell ref="C3:C4"/>
    <mergeCell ref="A12:A13"/>
    <mergeCell ref="F3:F4"/>
    <mergeCell ref="G3:H3"/>
    <mergeCell ref="I3:I4"/>
    <mergeCell ref="A6:A7"/>
    <mergeCell ref="A8:A9"/>
    <mergeCell ref="A10:A11"/>
    <mergeCell ref="P3:Q3"/>
    <mergeCell ref="C5:Q5"/>
    <mergeCell ref="O3:O4"/>
    <mergeCell ref="D3:E3"/>
    <mergeCell ref="A26:Q26"/>
    <mergeCell ref="J3:K3"/>
    <mergeCell ref="L3:L4"/>
    <mergeCell ref="M3:N3"/>
    <mergeCell ref="A27:Q27"/>
    <mergeCell ref="A14:A15"/>
    <mergeCell ref="A16:A17"/>
    <mergeCell ref="A18:A19"/>
    <mergeCell ref="A20:A21"/>
    <mergeCell ref="A22:A23"/>
    <mergeCell ref="A24:A25"/>
  </mergeCells>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11.421875" defaultRowHeight="15"/>
  <cols>
    <col min="1" max="1" width="24.57421875" style="604" customWidth="1"/>
    <col min="2" max="6" width="11.421875" style="604" customWidth="1"/>
    <col min="7" max="7" width="16.00390625" style="604" customWidth="1"/>
    <col min="8" max="16384" width="11.421875" style="604" customWidth="1"/>
  </cols>
  <sheetData>
    <row r="1" spans="1:5" ht="25.5" customHeight="1" thickBot="1">
      <c r="A1" s="1146" t="s">
        <v>148</v>
      </c>
      <c r="B1" s="1146"/>
      <c r="C1" s="1146"/>
      <c r="D1" s="1146"/>
      <c r="E1" s="1146"/>
    </row>
    <row r="2" spans="1:5" ht="15" thickTop="1">
      <c r="A2" s="968"/>
      <c r="B2" s="974">
        <v>2005</v>
      </c>
      <c r="C2" s="969">
        <v>2006</v>
      </c>
      <c r="D2" s="975">
        <v>2007</v>
      </c>
      <c r="E2" s="976">
        <v>2008</v>
      </c>
    </row>
    <row r="3" spans="1:5" ht="14.25">
      <c r="A3" s="972"/>
      <c r="B3" s="1561" t="s">
        <v>203</v>
      </c>
      <c r="C3" s="1561"/>
      <c r="D3" s="1561"/>
      <c r="E3" s="1562"/>
    </row>
    <row r="4" spans="1:5" ht="14.25">
      <c r="A4" s="972"/>
      <c r="B4" s="1495" t="s">
        <v>211</v>
      </c>
      <c r="C4" s="1495"/>
      <c r="D4" s="1495"/>
      <c r="E4" s="1536"/>
    </row>
    <row r="5" spans="1:5" ht="14.25">
      <c r="A5" s="577" t="s">
        <v>612</v>
      </c>
      <c r="B5" s="609">
        <v>11.7</v>
      </c>
      <c r="C5" s="437">
        <v>11.7</v>
      </c>
      <c r="D5" s="437">
        <v>9.8</v>
      </c>
      <c r="E5" s="605">
        <v>8.5</v>
      </c>
    </row>
    <row r="6" spans="1:5" ht="14.25">
      <c r="A6" s="577" t="s">
        <v>613</v>
      </c>
      <c r="B6" s="609">
        <v>9.2</v>
      </c>
      <c r="C6" s="437">
        <v>9.2</v>
      </c>
      <c r="D6" s="437">
        <v>7.8</v>
      </c>
      <c r="E6" s="605">
        <v>7.1</v>
      </c>
    </row>
    <row r="7" spans="1:5" ht="14.25">
      <c r="A7" s="577" t="s">
        <v>659</v>
      </c>
      <c r="B7" s="609">
        <v>9</v>
      </c>
      <c r="C7" s="437">
        <v>8.9</v>
      </c>
      <c r="D7" s="437">
        <v>7.6</v>
      </c>
      <c r="E7" s="605">
        <v>6.6</v>
      </c>
    </row>
    <row r="8" spans="1:5" ht="14.25">
      <c r="A8" s="577" t="s">
        <v>268</v>
      </c>
      <c r="B8" s="609">
        <v>22.4</v>
      </c>
      <c r="C8" s="437">
        <v>22.1</v>
      </c>
      <c r="D8" s="437">
        <v>17.8</v>
      </c>
      <c r="E8" s="605">
        <v>16.8</v>
      </c>
    </row>
    <row r="9" spans="1:5" ht="14.25" customHeight="1">
      <c r="A9" s="559" t="s">
        <v>794</v>
      </c>
      <c r="B9" s="609">
        <v>7.7</v>
      </c>
      <c r="C9" s="437">
        <v>5.8</v>
      </c>
      <c r="D9" s="437">
        <v>5</v>
      </c>
      <c r="E9" s="605">
        <v>3.7</v>
      </c>
    </row>
    <row r="10" spans="1:5" ht="14.25">
      <c r="A10" s="559" t="s">
        <v>229</v>
      </c>
      <c r="B10" s="609">
        <v>10.4</v>
      </c>
      <c r="C10" s="437">
        <v>10.4</v>
      </c>
      <c r="D10" s="437">
        <v>8.8</v>
      </c>
      <c r="E10" s="605">
        <v>7.8</v>
      </c>
    </row>
    <row r="11" spans="1:5" ht="14.25">
      <c r="A11" s="977"/>
      <c r="B11" s="1561" t="s">
        <v>204</v>
      </c>
      <c r="C11" s="1561"/>
      <c r="D11" s="1561"/>
      <c r="E11" s="1562"/>
    </row>
    <row r="12" spans="1:5" ht="12.75" customHeight="1">
      <c r="A12" s="577" t="s">
        <v>612</v>
      </c>
      <c r="B12" s="609">
        <v>7.7</v>
      </c>
      <c r="C12" s="437">
        <v>6.8</v>
      </c>
      <c r="D12" s="437">
        <v>5.1</v>
      </c>
      <c r="E12" s="605">
        <v>4.3</v>
      </c>
    </row>
    <row r="13" spans="1:5" ht="14.25">
      <c r="A13" s="577" t="s">
        <v>613</v>
      </c>
      <c r="B13" s="609">
        <v>8</v>
      </c>
      <c r="C13" s="437">
        <v>7.4</v>
      </c>
      <c r="D13" s="437">
        <v>6.1</v>
      </c>
      <c r="E13" s="605">
        <v>5</v>
      </c>
    </row>
    <row r="14" spans="1:5" ht="14.25">
      <c r="A14" s="577" t="s">
        <v>659</v>
      </c>
      <c r="B14" s="609">
        <v>6.7</v>
      </c>
      <c r="C14" s="437">
        <v>6</v>
      </c>
      <c r="D14" s="437">
        <v>4.7</v>
      </c>
      <c r="E14" s="605">
        <v>3.9</v>
      </c>
    </row>
    <row r="15" spans="1:5" ht="14.25">
      <c r="A15" s="577" t="s">
        <v>268</v>
      </c>
      <c r="B15" s="609">
        <v>16.7</v>
      </c>
      <c r="C15" s="437">
        <v>15.2</v>
      </c>
      <c r="D15" s="437">
        <v>12</v>
      </c>
      <c r="E15" s="605">
        <v>10.3</v>
      </c>
    </row>
    <row r="16" spans="1:5" ht="14.25">
      <c r="A16" s="559" t="s">
        <v>794</v>
      </c>
      <c r="B16" s="609">
        <v>7.1</v>
      </c>
      <c r="C16" s="437">
        <v>5.7</v>
      </c>
      <c r="D16" s="437">
        <v>4</v>
      </c>
      <c r="E16" s="605">
        <v>3.3</v>
      </c>
    </row>
    <row r="17" spans="1:5" ht="15" thickBot="1">
      <c r="A17" s="608" t="s">
        <v>229</v>
      </c>
      <c r="B17" s="610">
        <v>7.8</v>
      </c>
      <c r="C17" s="442">
        <v>7.1</v>
      </c>
      <c r="D17" s="442">
        <v>5.5</v>
      </c>
      <c r="E17" s="607">
        <v>4.6</v>
      </c>
    </row>
    <row r="18" spans="1:9" ht="15" thickTop="1">
      <c r="A18" s="1563" t="s">
        <v>795</v>
      </c>
      <c r="B18" s="1564"/>
      <c r="C18" s="1565"/>
      <c r="D18" s="1565"/>
      <c r="E18" s="1565"/>
      <c r="F18" s="603"/>
      <c r="G18" s="603"/>
      <c r="H18" s="603"/>
      <c r="I18" s="603"/>
    </row>
    <row r="19" spans="1:9" ht="14.25">
      <c r="A19" s="1560" t="s">
        <v>796</v>
      </c>
      <c r="B19" s="1560"/>
      <c r="C19" s="1560"/>
      <c r="D19" s="1560"/>
      <c r="E19" s="1560"/>
      <c r="F19" s="1560"/>
      <c r="G19" s="1560"/>
      <c r="H19" s="1560"/>
      <c r="I19" s="1560"/>
    </row>
  </sheetData>
  <sheetProtection/>
  <mergeCells count="6">
    <mergeCell ref="A19:I19"/>
    <mergeCell ref="B4:E4"/>
    <mergeCell ref="A1:E1"/>
    <mergeCell ref="B3:E3"/>
    <mergeCell ref="B11:E11"/>
    <mergeCell ref="A18:E18"/>
  </mergeCells>
  <printOptions/>
  <pageMargins left="0.7" right="0.7" top="0.787401575" bottom="0.7874015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26"/>
  <sheetViews>
    <sheetView zoomScalePageLayoutView="0" workbookViewId="0" topLeftCell="A1">
      <selection activeCell="A2" sqref="A2:A4"/>
    </sheetView>
  </sheetViews>
  <sheetFormatPr defaultColWidth="11.421875" defaultRowHeight="15"/>
  <cols>
    <col min="1" max="1" width="14.7109375" style="16" customWidth="1"/>
    <col min="2" max="2" width="4.421875" style="16" customWidth="1"/>
    <col min="3" max="3" width="6.57421875" style="16" customWidth="1"/>
    <col min="4" max="4" width="5.8515625" style="16" customWidth="1"/>
    <col min="5" max="6" width="5.57421875" style="16" customWidth="1"/>
    <col min="7" max="7" width="5.7109375" style="16" customWidth="1"/>
    <col min="8" max="8" width="6.57421875" style="16" customWidth="1"/>
    <col min="9" max="10" width="5.57421875" style="16" customWidth="1"/>
    <col min="11" max="11" width="5.28125" style="16" customWidth="1"/>
    <col min="12" max="12" width="4.8515625" style="16" customWidth="1"/>
    <col min="13" max="13" width="5.7109375" style="16" customWidth="1"/>
    <col min="14" max="14" width="4.57421875" style="16" customWidth="1"/>
    <col min="15" max="15" width="5.57421875" style="16" customWidth="1"/>
    <col min="16" max="16" width="5.28125" style="16" customWidth="1"/>
    <col min="17" max="16384" width="11.421875" style="16" customWidth="1"/>
  </cols>
  <sheetData>
    <row r="1" spans="1:16" ht="31.5" customHeight="1" thickBot="1">
      <c r="A1" s="931" t="s">
        <v>153</v>
      </c>
      <c r="B1" s="931"/>
      <c r="C1" s="931"/>
      <c r="D1" s="931"/>
      <c r="E1" s="931"/>
      <c r="F1" s="931"/>
      <c r="G1" s="931"/>
      <c r="H1" s="931"/>
      <c r="I1" s="931"/>
      <c r="J1" s="931"/>
      <c r="K1" s="931"/>
      <c r="L1" s="931"/>
      <c r="M1" s="931"/>
      <c r="N1" s="931"/>
      <c r="O1" s="931"/>
      <c r="P1" s="931"/>
    </row>
    <row r="2" spans="1:16" ht="12.75" customHeight="1" thickTop="1">
      <c r="A2" s="1567" t="s">
        <v>359</v>
      </c>
      <c r="B2" s="1569" t="s">
        <v>154</v>
      </c>
      <c r="C2" s="1571" t="s">
        <v>155</v>
      </c>
      <c r="D2" s="1577" t="s">
        <v>755</v>
      </c>
      <c r="E2" s="1578"/>
      <c r="F2" s="1579"/>
      <c r="G2" s="1571" t="s">
        <v>798</v>
      </c>
      <c r="H2" s="1569"/>
      <c r="I2" s="1569"/>
      <c r="J2" s="1569"/>
      <c r="K2" s="1569"/>
      <c r="L2" s="1571" t="s">
        <v>799</v>
      </c>
      <c r="M2" s="1569"/>
      <c r="N2" s="1569"/>
      <c r="O2" s="1569"/>
      <c r="P2" s="1572"/>
    </row>
    <row r="3" spans="1:16" ht="12.75" customHeight="1">
      <c r="A3" s="1568"/>
      <c r="B3" s="1570"/>
      <c r="C3" s="1566"/>
      <c r="D3" s="1580" t="s">
        <v>302</v>
      </c>
      <c r="E3" s="1586" t="s">
        <v>303</v>
      </c>
      <c r="F3" s="1573" t="s">
        <v>157</v>
      </c>
      <c r="G3" s="1566" t="s">
        <v>154</v>
      </c>
      <c r="H3" s="1566" t="s">
        <v>156</v>
      </c>
      <c r="I3" s="1580" t="s">
        <v>755</v>
      </c>
      <c r="J3" s="1581"/>
      <c r="K3" s="1581"/>
      <c r="L3" s="1566" t="s">
        <v>154</v>
      </c>
      <c r="M3" s="1566" t="s">
        <v>155</v>
      </c>
      <c r="N3" s="1580" t="s">
        <v>755</v>
      </c>
      <c r="O3" s="1581"/>
      <c r="P3" s="1582"/>
    </row>
    <row r="4" spans="1:16" ht="63.75">
      <c r="A4" s="1568"/>
      <c r="B4" s="1570"/>
      <c r="C4" s="1566"/>
      <c r="D4" s="1580"/>
      <c r="E4" s="1586"/>
      <c r="F4" s="1573"/>
      <c r="G4" s="1566"/>
      <c r="H4" s="1566"/>
      <c r="I4" s="763" t="s">
        <v>302</v>
      </c>
      <c r="J4" s="764" t="s">
        <v>303</v>
      </c>
      <c r="K4" s="766" t="s">
        <v>157</v>
      </c>
      <c r="L4" s="1566"/>
      <c r="M4" s="1566"/>
      <c r="N4" s="763" t="s">
        <v>302</v>
      </c>
      <c r="O4" s="765" t="s">
        <v>303</v>
      </c>
      <c r="P4" s="767" t="s">
        <v>157</v>
      </c>
    </row>
    <row r="5" spans="1:16" ht="12.75">
      <c r="A5" s="978"/>
      <c r="B5" s="1583" t="s">
        <v>210</v>
      </c>
      <c r="C5" s="1584"/>
      <c r="D5" s="1584"/>
      <c r="E5" s="1584"/>
      <c r="F5" s="1584"/>
      <c r="G5" s="1584"/>
      <c r="H5" s="1584"/>
      <c r="I5" s="1584"/>
      <c r="J5" s="1584"/>
      <c r="K5" s="1584"/>
      <c r="L5" s="1584"/>
      <c r="M5" s="1584"/>
      <c r="N5" s="1584"/>
      <c r="O5" s="1584"/>
      <c r="P5" s="1585"/>
    </row>
    <row r="6" spans="1:16" ht="12.75">
      <c r="A6" s="693" t="s">
        <v>801</v>
      </c>
      <c r="B6" s="682">
        <v>8</v>
      </c>
      <c r="C6" s="683">
        <v>8870</v>
      </c>
      <c r="D6" s="684">
        <v>4842</v>
      </c>
      <c r="E6" s="685">
        <v>4028</v>
      </c>
      <c r="F6" s="686">
        <v>592</v>
      </c>
      <c r="G6" s="684">
        <v>7</v>
      </c>
      <c r="H6" s="684">
        <v>8842</v>
      </c>
      <c r="I6" s="684">
        <v>4815</v>
      </c>
      <c r="J6" s="685">
        <v>4027</v>
      </c>
      <c r="K6" s="683">
        <v>592</v>
      </c>
      <c r="L6" s="684">
        <v>1</v>
      </c>
      <c r="M6" s="684">
        <v>28</v>
      </c>
      <c r="N6" s="684">
        <v>27</v>
      </c>
      <c r="O6" s="685">
        <v>1</v>
      </c>
      <c r="P6" s="694">
        <v>0</v>
      </c>
    </row>
    <row r="7" spans="1:16" ht="12.75">
      <c r="A7" s="695" t="s">
        <v>265</v>
      </c>
      <c r="B7" s="685"/>
      <c r="C7" s="684"/>
      <c r="D7" s="684"/>
      <c r="E7" s="685"/>
      <c r="F7" s="683"/>
      <c r="G7" s="687"/>
      <c r="H7" s="687"/>
      <c r="I7" s="687"/>
      <c r="J7" s="696"/>
      <c r="K7" s="688"/>
      <c r="L7" s="687"/>
      <c r="M7" s="687"/>
      <c r="N7" s="687"/>
      <c r="O7" s="696"/>
      <c r="P7" s="697"/>
    </row>
    <row r="8" spans="1:16" ht="40.5" customHeight="1">
      <c r="A8" s="698" t="s">
        <v>802</v>
      </c>
      <c r="B8" s="685">
        <v>7</v>
      </c>
      <c r="C8" s="684">
        <v>8663</v>
      </c>
      <c r="D8" s="684">
        <v>4698</v>
      </c>
      <c r="E8" s="685">
        <v>3965</v>
      </c>
      <c r="F8" s="683">
        <v>572</v>
      </c>
      <c r="G8" s="684">
        <v>7</v>
      </c>
      <c r="H8" s="684">
        <v>8663</v>
      </c>
      <c r="I8" s="684">
        <v>4698</v>
      </c>
      <c r="J8" s="685">
        <v>3965</v>
      </c>
      <c r="K8" s="683">
        <v>572</v>
      </c>
      <c r="L8" s="684">
        <v>0</v>
      </c>
      <c r="M8" s="684">
        <v>0</v>
      </c>
      <c r="N8" s="684">
        <v>0</v>
      </c>
      <c r="O8" s="685">
        <v>0</v>
      </c>
      <c r="P8" s="694">
        <v>0</v>
      </c>
    </row>
    <row r="9" spans="1:16" ht="63.75" customHeight="1">
      <c r="A9" s="698" t="s">
        <v>183</v>
      </c>
      <c r="B9" s="685">
        <v>3</v>
      </c>
      <c r="C9" s="684">
        <v>165</v>
      </c>
      <c r="D9" s="684">
        <v>109</v>
      </c>
      <c r="E9" s="685">
        <v>56</v>
      </c>
      <c r="F9" s="683">
        <v>19</v>
      </c>
      <c r="G9" s="684">
        <v>2</v>
      </c>
      <c r="H9" s="684">
        <v>137</v>
      </c>
      <c r="I9" s="684">
        <v>82</v>
      </c>
      <c r="J9" s="685">
        <v>55</v>
      </c>
      <c r="K9" s="683">
        <v>19</v>
      </c>
      <c r="L9" s="684">
        <v>1</v>
      </c>
      <c r="M9" s="684">
        <v>28</v>
      </c>
      <c r="N9" s="684">
        <v>27</v>
      </c>
      <c r="O9" s="685">
        <v>1</v>
      </c>
      <c r="P9" s="694">
        <v>0</v>
      </c>
    </row>
    <row r="10" spans="1:16" ht="39.75" customHeight="1">
      <c r="A10" s="698" t="s">
        <v>189</v>
      </c>
      <c r="B10" s="685">
        <v>1</v>
      </c>
      <c r="C10" s="684">
        <v>42</v>
      </c>
      <c r="D10" s="684">
        <v>35</v>
      </c>
      <c r="E10" s="685">
        <v>7</v>
      </c>
      <c r="F10" s="683">
        <v>1</v>
      </c>
      <c r="G10" s="684">
        <v>1</v>
      </c>
      <c r="H10" s="684">
        <v>42</v>
      </c>
      <c r="I10" s="684">
        <v>35</v>
      </c>
      <c r="J10" s="685">
        <v>7</v>
      </c>
      <c r="K10" s="683">
        <v>1</v>
      </c>
      <c r="L10" s="684">
        <v>0</v>
      </c>
      <c r="M10" s="684">
        <v>0</v>
      </c>
      <c r="N10" s="684">
        <v>0</v>
      </c>
      <c r="O10" s="685">
        <v>0</v>
      </c>
      <c r="P10" s="694">
        <v>0</v>
      </c>
    </row>
    <row r="11" spans="1:16" ht="24" customHeight="1">
      <c r="A11" s="699" t="s">
        <v>184</v>
      </c>
      <c r="B11" s="685">
        <v>4</v>
      </c>
      <c r="C11" s="684">
        <v>59</v>
      </c>
      <c r="D11" s="684">
        <v>45</v>
      </c>
      <c r="E11" s="685">
        <v>14</v>
      </c>
      <c r="F11" s="683">
        <v>9</v>
      </c>
      <c r="G11" s="684">
        <v>4</v>
      </c>
      <c r="H11" s="684">
        <v>59</v>
      </c>
      <c r="I11" s="684">
        <v>45</v>
      </c>
      <c r="J11" s="685">
        <v>14</v>
      </c>
      <c r="K11" s="683">
        <v>9</v>
      </c>
      <c r="L11" s="684">
        <v>0</v>
      </c>
      <c r="M11" s="684">
        <v>0</v>
      </c>
      <c r="N11" s="684">
        <v>0</v>
      </c>
      <c r="O11" s="685">
        <v>0</v>
      </c>
      <c r="P11" s="694">
        <v>0</v>
      </c>
    </row>
    <row r="12" spans="1:16" ht="12.75">
      <c r="A12" s="693" t="s">
        <v>782</v>
      </c>
      <c r="B12" s="685">
        <v>18</v>
      </c>
      <c r="C12" s="684">
        <v>1885</v>
      </c>
      <c r="D12" s="684">
        <v>820</v>
      </c>
      <c r="E12" s="685">
        <v>1065</v>
      </c>
      <c r="F12" s="683">
        <v>291</v>
      </c>
      <c r="G12" s="684">
        <v>7</v>
      </c>
      <c r="H12" s="684">
        <v>1319</v>
      </c>
      <c r="I12" s="684">
        <v>641</v>
      </c>
      <c r="J12" s="685">
        <v>678</v>
      </c>
      <c r="K12" s="683">
        <v>179</v>
      </c>
      <c r="L12" s="684">
        <v>11</v>
      </c>
      <c r="M12" s="684">
        <v>566</v>
      </c>
      <c r="N12" s="684">
        <v>179</v>
      </c>
      <c r="O12" s="685">
        <v>387</v>
      </c>
      <c r="P12" s="694">
        <v>112</v>
      </c>
    </row>
    <row r="13" spans="1:16" ht="12.75">
      <c r="A13" s="695" t="s">
        <v>804</v>
      </c>
      <c r="B13" s="685"/>
      <c r="C13" s="684"/>
      <c r="D13" s="684"/>
      <c r="E13" s="685"/>
      <c r="F13" s="683"/>
      <c r="G13" s="684"/>
      <c r="H13" s="684"/>
      <c r="I13" s="684"/>
      <c r="J13" s="685"/>
      <c r="K13" s="683"/>
      <c r="L13" s="684"/>
      <c r="M13" s="684"/>
      <c r="N13" s="684"/>
      <c r="O13" s="685"/>
      <c r="P13" s="694"/>
    </row>
    <row r="14" spans="1:16" ht="25.5">
      <c r="A14" s="698" t="s">
        <v>185</v>
      </c>
      <c r="B14" s="685">
        <v>4</v>
      </c>
      <c r="C14" s="684">
        <v>169</v>
      </c>
      <c r="D14" s="684">
        <v>83</v>
      </c>
      <c r="E14" s="685">
        <v>86</v>
      </c>
      <c r="F14" s="683">
        <v>30</v>
      </c>
      <c r="G14" s="684">
        <v>4</v>
      </c>
      <c r="H14" s="684">
        <v>169</v>
      </c>
      <c r="I14" s="684">
        <v>83</v>
      </c>
      <c r="J14" s="685">
        <v>86</v>
      </c>
      <c r="K14" s="683">
        <v>30</v>
      </c>
      <c r="L14" s="684">
        <v>0</v>
      </c>
      <c r="M14" s="684">
        <v>0</v>
      </c>
      <c r="N14" s="684">
        <v>0</v>
      </c>
      <c r="O14" s="685">
        <v>0</v>
      </c>
      <c r="P14" s="694">
        <v>0</v>
      </c>
    </row>
    <row r="15" spans="1:16" ht="28.5" customHeight="1">
      <c r="A15" s="698" t="s">
        <v>805</v>
      </c>
      <c r="B15" s="685">
        <v>8</v>
      </c>
      <c r="C15" s="684">
        <v>826</v>
      </c>
      <c r="D15" s="684">
        <v>368</v>
      </c>
      <c r="E15" s="685">
        <v>458</v>
      </c>
      <c r="F15" s="683">
        <v>109</v>
      </c>
      <c r="G15" s="684">
        <v>5</v>
      </c>
      <c r="H15" s="689">
        <v>717</v>
      </c>
      <c r="I15" s="689">
        <v>308</v>
      </c>
      <c r="J15" s="700">
        <v>409</v>
      </c>
      <c r="K15" s="690">
        <v>98</v>
      </c>
      <c r="L15" s="684">
        <v>3</v>
      </c>
      <c r="M15" s="689">
        <v>109</v>
      </c>
      <c r="N15" s="689">
        <v>60</v>
      </c>
      <c r="O15" s="700">
        <v>49</v>
      </c>
      <c r="P15" s="701">
        <v>11</v>
      </c>
    </row>
    <row r="16" spans="1:16" ht="12.75">
      <c r="A16" s="693" t="s">
        <v>806</v>
      </c>
      <c r="B16" s="685">
        <v>17</v>
      </c>
      <c r="C16" s="684">
        <v>3109</v>
      </c>
      <c r="D16" s="684">
        <v>1058</v>
      </c>
      <c r="E16" s="685">
        <v>2051</v>
      </c>
      <c r="F16" s="683">
        <v>185</v>
      </c>
      <c r="G16" s="684">
        <v>8</v>
      </c>
      <c r="H16" s="684">
        <v>1839</v>
      </c>
      <c r="I16" s="684">
        <v>614</v>
      </c>
      <c r="J16" s="685">
        <v>1225</v>
      </c>
      <c r="K16" s="683">
        <v>114</v>
      </c>
      <c r="L16" s="684">
        <v>9</v>
      </c>
      <c r="M16" s="684">
        <v>1270</v>
      </c>
      <c r="N16" s="684">
        <v>444</v>
      </c>
      <c r="O16" s="685">
        <v>826</v>
      </c>
      <c r="P16" s="694">
        <v>71</v>
      </c>
    </row>
    <row r="17" spans="1:16" ht="12.75">
      <c r="A17" s="693" t="s">
        <v>807</v>
      </c>
      <c r="B17" s="691">
        <v>3</v>
      </c>
      <c r="C17" s="692">
        <v>226</v>
      </c>
      <c r="D17" s="684">
        <v>180</v>
      </c>
      <c r="E17" s="685">
        <v>46</v>
      </c>
      <c r="F17" s="683">
        <v>7</v>
      </c>
      <c r="G17" s="684">
        <v>2</v>
      </c>
      <c r="H17" s="684">
        <v>208</v>
      </c>
      <c r="I17" s="684">
        <v>162</v>
      </c>
      <c r="J17" s="685">
        <v>46</v>
      </c>
      <c r="K17" s="683">
        <v>4</v>
      </c>
      <c r="L17" s="684">
        <v>1</v>
      </c>
      <c r="M17" s="684">
        <v>18</v>
      </c>
      <c r="N17" s="684">
        <v>18</v>
      </c>
      <c r="O17" s="685">
        <v>0</v>
      </c>
      <c r="P17" s="694">
        <v>3</v>
      </c>
    </row>
    <row r="18" spans="1:16" ht="12.75">
      <c r="A18" s="695" t="s">
        <v>265</v>
      </c>
      <c r="B18" s="691"/>
      <c r="C18" s="692"/>
      <c r="D18" s="684"/>
      <c r="E18" s="685"/>
      <c r="F18" s="683"/>
      <c r="G18" s="684"/>
      <c r="H18" s="684"/>
      <c r="I18" s="684"/>
      <c r="J18" s="685"/>
      <c r="K18" s="683"/>
      <c r="L18" s="684"/>
      <c r="M18" s="684"/>
      <c r="N18" s="684"/>
      <c r="O18" s="685"/>
      <c r="P18" s="694"/>
    </row>
    <row r="19" spans="1:16" ht="25.5">
      <c r="A19" s="698" t="s">
        <v>186</v>
      </c>
      <c r="B19" s="691">
        <v>2</v>
      </c>
      <c r="C19" s="692">
        <v>34</v>
      </c>
      <c r="D19" s="684">
        <v>30</v>
      </c>
      <c r="E19" s="685">
        <v>4</v>
      </c>
      <c r="F19" s="683">
        <v>1</v>
      </c>
      <c r="G19" s="684">
        <v>2</v>
      </c>
      <c r="H19" s="684">
        <v>34</v>
      </c>
      <c r="I19" s="684">
        <v>30</v>
      </c>
      <c r="J19" s="685">
        <v>4</v>
      </c>
      <c r="K19" s="683">
        <v>1</v>
      </c>
      <c r="L19" s="684">
        <v>0</v>
      </c>
      <c r="M19" s="684">
        <v>0</v>
      </c>
      <c r="N19" s="684">
        <v>0</v>
      </c>
      <c r="O19" s="685">
        <v>0</v>
      </c>
      <c r="P19" s="694">
        <v>0</v>
      </c>
    </row>
    <row r="20" spans="1:16" ht="26.25" customHeight="1">
      <c r="A20" s="698" t="s">
        <v>187</v>
      </c>
      <c r="B20" s="685">
        <v>2</v>
      </c>
      <c r="C20" s="684">
        <v>192</v>
      </c>
      <c r="D20" s="684">
        <v>150</v>
      </c>
      <c r="E20" s="685">
        <v>42</v>
      </c>
      <c r="F20" s="683">
        <v>6</v>
      </c>
      <c r="G20" s="684">
        <v>1</v>
      </c>
      <c r="H20" s="684">
        <v>174</v>
      </c>
      <c r="I20" s="684">
        <v>132</v>
      </c>
      <c r="J20" s="685">
        <v>42</v>
      </c>
      <c r="K20" s="683">
        <v>3</v>
      </c>
      <c r="L20" s="684">
        <v>1</v>
      </c>
      <c r="M20" s="689">
        <v>18</v>
      </c>
      <c r="N20" s="689">
        <v>18</v>
      </c>
      <c r="O20" s="700">
        <v>0</v>
      </c>
      <c r="P20" s="701">
        <v>3</v>
      </c>
    </row>
    <row r="21" spans="1:16" ht="25.5">
      <c r="A21" s="699" t="s">
        <v>808</v>
      </c>
      <c r="B21" s="685">
        <v>6</v>
      </c>
      <c r="C21" s="684">
        <v>1916</v>
      </c>
      <c r="D21" s="684">
        <v>837</v>
      </c>
      <c r="E21" s="685">
        <v>1079</v>
      </c>
      <c r="F21" s="683">
        <v>76</v>
      </c>
      <c r="G21" s="684">
        <v>4</v>
      </c>
      <c r="H21" s="684">
        <v>1375</v>
      </c>
      <c r="I21" s="684">
        <v>723</v>
      </c>
      <c r="J21" s="685">
        <v>652</v>
      </c>
      <c r="K21" s="683">
        <v>64</v>
      </c>
      <c r="L21" s="684">
        <v>2</v>
      </c>
      <c r="M21" s="684">
        <v>541</v>
      </c>
      <c r="N21" s="684">
        <v>114</v>
      </c>
      <c r="O21" s="685">
        <v>427</v>
      </c>
      <c r="P21" s="694">
        <v>12</v>
      </c>
    </row>
    <row r="22" spans="1:16" ht="12.75">
      <c r="A22" s="693" t="s">
        <v>809</v>
      </c>
      <c r="B22" s="685">
        <v>10</v>
      </c>
      <c r="C22" s="684">
        <v>672</v>
      </c>
      <c r="D22" s="684">
        <v>443</v>
      </c>
      <c r="E22" s="685">
        <v>229</v>
      </c>
      <c r="F22" s="683">
        <v>12</v>
      </c>
      <c r="G22" s="684">
        <v>7</v>
      </c>
      <c r="H22" s="684">
        <v>534</v>
      </c>
      <c r="I22" s="684">
        <v>399</v>
      </c>
      <c r="J22" s="685">
        <v>135</v>
      </c>
      <c r="K22" s="683">
        <v>9</v>
      </c>
      <c r="L22" s="684">
        <v>3</v>
      </c>
      <c r="M22" s="684">
        <v>138</v>
      </c>
      <c r="N22" s="684">
        <v>44</v>
      </c>
      <c r="O22" s="685">
        <v>94</v>
      </c>
      <c r="P22" s="694">
        <v>3</v>
      </c>
    </row>
    <row r="23" spans="1:16" ht="52.5" customHeight="1">
      <c r="A23" s="699" t="s">
        <v>188</v>
      </c>
      <c r="B23" s="685">
        <v>8</v>
      </c>
      <c r="C23" s="684">
        <v>899</v>
      </c>
      <c r="D23" s="684">
        <v>198</v>
      </c>
      <c r="E23" s="685">
        <v>701</v>
      </c>
      <c r="F23" s="683">
        <v>36</v>
      </c>
      <c r="G23" s="1574"/>
      <c r="H23" s="1575"/>
      <c r="I23" s="1575"/>
      <c r="J23" s="1575"/>
      <c r="K23" s="1575"/>
      <c r="L23" s="1575"/>
      <c r="M23" s="1575"/>
      <c r="N23" s="1575"/>
      <c r="O23" s="1575"/>
      <c r="P23" s="1576"/>
    </row>
    <row r="24" spans="1:16" ht="13.5" thickBot="1">
      <c r="A24" s="702" t="s">
        <v>229</v>
      </c>
      <c r="B24" s="703">
        <v>37</v>
      </c>
      <c r="C24" s="704">
        <v>17636</v>
      </c>
      <c r="D24" s="704">
        <v>8423</v>
      </c>
      <c r="E24" s="703">
        <v>9213</v>
      </c>
      <c r="F24" s="705">
        <v>1208</v>
      </c>
      <c r="G24" s="704">
        <v>8</v>
      </c>
      <c r="H24" s="705">
        <v>14176</v>
      </c>
      <c r="I24" s="704">
        <v>7399</v>
      </c>
      <c r="J24" s="705">
        <v>6777</v>
      </c>
      <c r="K24" s="705">
        <v>971</v>
      </c>
      <c r="L24" s="704">
        <v>21</v>
      </c>
      <c r="M24" s="705">
        <v>2561</v>
      </c>
      <c r="N24" s="704">
        <v>826</v>
      </c>
      <c r="O24" s="703">
        <v>1735</v>
      </c>
      <c r="P24" s="706">
        <v>201</v>
      </c>
    </row>
    <row r="25" ht="13.5" thickTop="1">
      <c r="A25" s="16" t="s">
        <v>810</v>
      </c>
    </row>
    <row r="26" ht="12.75">
      <c r="A26" s="190" t="s">
        <v>742</v>
      </c>
    </row>
  </sheetData>
  <sheetProtection/>
  <mergeCells count="18">
    <mergeCell ref="H3:H4"/>
    <mergeCell ref="G23:P23"/>
    <mergeCell ref="D2:F2"/>
    <mergeCell ref="I3:K3"/>
    <mergeCell ref="N3:P3"/>
    <mergeCell ref="B5:P5"/>
    <mergeCell ref="D3:D4"/>
    <mergeCell ref="E3:E4"/>
    <mergeCell ref="A1:P1"/>
    <mergeCell ref="L3:L4"/>
    <mergeCell ref="M3:M4"/>
    <mergeCell ref="A2:A4"/>
    <mergeCell ref="B2:B4"/>
    <mergeCell ref="C2:C4"/>
    <mergeCell ref="G2:K2"/>
    <mergeCell ref="L2:P2"/>
    <mergeCell ref="F3:F4"/>
    <mergeCell ref="G3:G4"/>
  </mergeCells>
  <printOptions/>
  <pageMargins left="0.7" right="0.7" top="0.787401575" bottom="0.787401575" header="0.3" footer="0.3"/>
  <pageSetup orientation="portrait" paperSize="9" r:id="rId1"/>
</worksheet>
</file>

<file path=xl/worksheets/sheet59.xml><?xml version="1.0" encoding="utf-8"?>
<worksheet xmlns="http://schemas.openxmlformats.org/spreadsheetml/2006/main" xmlns:r="http://schemas.openxmlformats.org/officeDocument/2006/relationships">
  <dimension ref="A1:F147"/>
  <sheetViews>
    <sheetView zoomScalePageLayoutView="0" workbookViewId="0" topLeftCell="A1">
      <selection activeCell="A2" sqref="A2:A3"/>
    </sheetView>
  </sheetViews>
  <sheetFormatPr defaultColWidth="11.421875" defaultRowHeight="15"/>
  <cols>
    <col min="1" max="1" width="49.8515625" style="611" customWidth="1"/>
    <col min="2" max="2" width="19.57421875" style="612" customWidth="1"/>
    <col min="3" max="3" width="8.57421875" style="611" customWidth="1"/>
    <col min="4" max="4" width="8.140625" style="611" customWidth="1"/>
    <col min="5" max="5" width="7.7109375" style="611" customWidth="1"/>
    <col min="6" max="6" width="10.00390625" style="611" customWidth="1"/>
    <col min="7" max="16384" width="11.421875" style="611" customWidth="1"/>
  </cols>
  <sheetData>
    <row r="1" spans="1:6" ht="18" customHeight="1" thickBot="1">
      <c r="A1" s="1592" t="s">
        <v>811</v>
      </c>
      <c r="B1" s="1592"/>
      <c r="C1" s="1592"/>
      <c r="D1" s="1592"/>
      <c r="E1" s="1592"/>
      <c r="F1" s="1592"/>
    </row>
    <row r="2" spans="1:6" ht="15" thickTop="1">
      <c r="A2" s="1593" t="s">
        <v>812</v>
      </c>
      <c r="B2" s="986" t="s">
        <v>359</v>
      </c>
      <c r="C2" s="1595" t="s">
        <v>813</v>
      </c>
      <c r="D2" s="1526" t="s">
        <v>755</v>
      </c>
      <c r="E2" s="1523"/>
      <c r="F2" s="1528" t="s">
        <v>736</v>
      </c>
    </row>
    <row r="3" spans="1:6" ht="24" customHeight="1">
      <c r="A3" s="1594"/>
      <c r="B3" s="987" t="s">
        <v>690</v>
      </c>
      <c r="C3" s="1596"/>
      <c r="D3" s="615" t="s">
        <v>612</v>
      </c>
      <c r="E3" s="615" t="s">
        <v>613</v>
      </c>
      <c r="F3" s="1597"/>
    </row>
    <row r="4" spans="1:6" ht="15" customHeight="1">
      <c r="A4" s="984"/>
      <c r="B4" s="987"/>
      <c r="C4" s="1589" t="s">
        <v>210</v>
      </c>
      <c r="D4" s="1590"/>
      <c r="E4" s="1590"/>
      <c r="F4" s="1591"/>
    </row>
    <row r="5" spans="1:6" ht="14.25">
      <c r="A5" s="985" t="s">
        <v>798</v>
      </c>
      <c r="B5" s="623"/>
      <c r="C5" s="614">
        <f>C6+C11+C18+C24+C29+C35+C39+C46</f>
        <v>14176</v>
      </c>
      <c r="D5" s="614">
        <f>D6+D11+D18+D24+D29+D35+D39+D46</f>
        <v>7399</v>
      </c>
      <c r="E5" s="618">
        <f>E6+E11+E18+E24+E29+E35+E39+E46</f>
        <v>6777</v>
      </c>
      <c r="F5" s="626">
        <f>F6+F11+F18+F24+F29+F35+F39+F46</f>
        <v>926</v>
      </c>
    </row>
    <row r="6" spans="1:6" ht="14.25">
      <c r="A6" s="627" t="s">
        <v>814</v>
      </c>
      <c r="B6" s="624"/>
      <c r="C6" s="616">
        <v>2644</v>
      </c>
      <c r="D6" s="613">
        <v>1167</v>
      </c>
      <c r="E6" s="619">
        <v>1477</v>
      </c>
      <c r="F6" s="628">
        <v>210</v>
      </c>
    </row>
    <row r="7" spans="1:6" ht="14.25">
      <c r="A7" s="629" t="s">
        <v>815</v>
      </c>
      <c r="B7" s="625" t="s">
        <v>801</v>
      </c>
      <c r="C7" s="468">
        <v>1652</v>
      </c>
      <c r="D7" s="460">
        <v>727</v>
      </c>
      <c r="E7" s="461">
        <v>925</v>
      </c>
      <c r="F7" s="630">
        <v>115</v>
      </c>
    </row>
    <row r="8" spans="1:6" ht="14.25">
      <c r="A8" s="627"/>
      <c r="B8" s="625" t="s">
        <v>782</v>
      </c>
      <c r="C8" s="468">
        <v>194</v>
      </c>
      <c r="D8" s="460">
        <v>102</v>
      </c>
      <c r="E8" s="461">
        <v>92</v>
      </c>
      <c r="F8" s="630">
        <v>42</v>
      </c>
    </row>
    <row r="9" spans="1:6" ht="14.25">
      <c r="A9" s="627"/>
      <c r="B9" s="625" t="s">
        <v>806</v>
      </c>
      <c r="C9" s="468">
        <v>354</v>
      </c>
      <c r="D9" s="460">
        <v>120</v>
      </c>
      <c r="E9" s="461">
        <v>234</v>
      </c>
      <c r="F9" s="630">
        <v>24</v>
      </c>
    </row>
    <row r="10" spans="1:6" ht="14.25">
      <c r="A10" s="627"/>
      <c r="B10" s="625" t="s">
        <v>808</v>
      </c>
      <c r="C10" s="468">
        <v>444</v>
      </c>
      <c r="D10" s="460">
        <v>218</v>
      </c>
      <c r="E10" s="461">
        <v>226</v>
      </c>
      <c r="F10" s="630">
        <v>29</v>
      </c>
    </row>
    <row r="11" spans="1:6" ht="14.25">
      <c r="A11" s="627" t="s">
        <v>816</v>
      </c>
      <c r="B11" s="624"/>
      <c r="C11" s="616">
        <v>2986</v>
      </c>
      <c r="D11" s="613">
        <v>1034</v>
      </c>
      <c r="E11" s="619">
        <v>1952</v>
      </c>
      <c r="F11" s="628">
        <v>247</v>
      </c>
    </row>
    <row r="12" spans="1:6" ht="14.25">
      <c r="A12" s="629" t="s">
        <v>817</v>
      </c>
      <c r="B12" s="625" t="s">
        <v>801</v>
      </c>
      <c r="C12" s="468">
        <v>2017</v>
      </c>
      <c r="D12" s="460">
        <v>636</v>
      </c>
      <c r="E12" s="461">
        <v>1381</v>
      </c>
      <c r="F12" s="630">
        <v>165</v>
      </c>
    </row>
    <row r="13" spans="1:6" ht="14.25">
      <c r="A13" s="627"/>
      <c r="B13" s="625" t="s">
        <v>782</v>
      </c>
      <c r="C13" s="468">
        <v>172</v>
      </c>
      <c r="D13" s="460">
        <v>74</v>
      </c>
      <c r="E13" s="461">
        <v>98</v>
      </c>
      <c r="F13" s="630">
        <v>28</v>
      </c>
    </row>
    <row r="14" spans="1:6" ht="14.25">
      <c r="A14" s="627"/>
      <c r="B14" s="625" t="s">
        <v>806</v>
      </c>
      <c r="C14" s="468">
        <v>353</v>
      </c>
      <c r="D14" s="460">
        <v>131</v>
      </c>
      <c r="E14" s="461">
        <v>222</v>
      </c>
      <c r="F14" s="630">
        <v>32</v>
      </c>
    </row>
    <row r="15" spans="1:6" ht="14.25">
      <c r="A15" s="627"/>
      <c r="B15" s="625" t="s">
        <v>807</v>
      </c>
      <c r="C15" s="468">
        <v>23</v>
      </c>
      <c r="D15" s="460">
        <v>21</v>
      </c>
      <c r="E15" s="461">
        <v>2</v>
      </c>
      <c r="F15" s="630">
        <v>1</v>
      </c>
    </row>
    <row r="16" spans="1:6" ht="14.25">
      <c r="A16" s="627"/>
      <c r="B16" s="625" t="s">
        <v>808</v>
      </c>
      <c r="C16" s="468">
        <v>376</v>
      </c>
      <c r="D16" s="460">
        <v>146</v>
      </c>
      <c r="E16" s="461">
        <v>230</v>
      </c>
      <c r="F16" s="630">
        <v>21</v>
      </c>
    </row>
    <row r="17" spans="1:6" ht="14.25">
      <c r="A17" s="627"/>
      <c r="B17" s="625" t="s">
        <v>809</v>
      </c>
      <c r="C17" s="468">
        <v>45</v>
      </c>
      <c r="D17" s="460">
        <v>26</v>
      </c>
      <c r="E17" s="461">
        <v>19</v>
      </c>
      <c r="F17" s="630">
        <v>0</v>
      </c>
    </row>
    <row r="18" spans="1:6" ht="14.25">
      <c r="A18" s="627" t="s">
        <v>764</v>
      </c>
      <c r="B18" s="624"/>
      <c r="C18" s="616">
        <v>1507</v>
      </c>
      <c r="D18" s="613">
        <v>1281</v>
      </c>
      <c r="E18" s="619">
        <v>226</v>
      </c>
      <c r="F18" s="628">
        <v>6</v>
      </c>
    </row>
    <row r="19" spans="1:6" ht="14.25">
      <c r="A19" s="631"/>
      <c r="B19" s="625" t="s">
        <v>801</v>
      </c>
      <c r="C19" s="468">
        <v>1098</v>
      </c>
      <c r="D19" s="460">
        <v>925</v>
      </c>
      <c r="E19" s="461">
        <v>173</v>
      </c>
      <c r="F19" s="630">
        <v>34</v>
      </c>
    </row>
    <row r="20" spans="1:6" ht="14.25">
      <c r="A20" s="627"/>
      <c r="B20" s="625" t="s">
        <v>803</v>
      </c>
      <c r="C20" s="468">
        <v>28</v>
      </c>
      <c r="D20" s="460">
        <v>24</v>
      </c>
      <c r="E20" s="461">
        <v>4</v>
      </c>
      <c r="F20" s="630">
        <v>5</v>
      </c>
    </row>
    <row r="21" spans="1:6" ht="14.25">
      <c r="A21" s="627"/>
      <c r="B21" s="625" t="s">
        <v>782</v>
      </c>
      <c r="C21" s="468">
        <v>159</v>
      </c>
      <c r="D21" s="460">
        <v>135</v>
      </c>
      <c r="E21" s="461">
        <v>24</v>
      </c>
      <c r="F21" s="630">
        <v>9</v>
      </c>
    </row>
    <row r="22" spans="1:6" ht="14.25">
      <c r="A22" s="627"/>
      <c r="B22" s="625" t="s">
        <v>806</v>
      </c>
      <c r="C22" s="468">
        <v>51</v>
      </c>
      <c r="D22" s="460">
        <v>33</v>
      </c>
      <c r="E22" s="461">
        <v>18</v>
      </c>
      <c r="F22" s="630">
        <v>2</v>
      </c>
    </row>
    <row r="23" spans="1:6" ht="14.25">
      <c r="A23" s="627"/>
      <c r="B23" s="625" t="s">
        <v>809</v>
      </c>
      <c r="C23" s="468">
        <v>171</v>
      </c>
      <c r="D23" s="460">
        <v>164</v>
      </c>
      <c r="E23" s="461">
        <v>7</v>
      </c>
      <c r="F23" s="630">
        <v>1</v>
      </c>
    </row>
    <row r="24" spans="1:6" ht="14.25">
      <c r="A24" s="627" t="s">
        <v>818</v>
      </c>
      <c r="B24" s="624"/>
      <c r="C24" s="616">
        <v>1250</v>
      </c>
      <c r="D24" s="613">
        <v>1035</v>
      </c>
      <c r="E24" s="619">
        <v>215</v>
      </c>
      <c r="F24" s="628">
        <v>68</v>
      </c>
    </row>
    <row r="25" spans="1:6" ht="14.25">
      <c r="A25" s="631"/>
      <c r="B25" s="625" t="s">
        <v>801</v>
      </c>
      <c r="C25" s="468">
        <v>865</v>
      </c>
      <c r="D25" s="460">
        <v>772</v>
      </c>
      <c r="E25" s="461">
        <v>93</v>
      </c>
      <c r="F25" s="630">
        <v>41</v>
      </c>
    </row>
    <row r="26" spans="1:6" ht="14.25">
      <c r="A26" s="627"/>
      <c r="B26" s="625" t="s">
        <v>782</v>
      </c>
      <c r="C26" s="468">
        <v>116</v>
      </c>
      <c r="D26" s="460">
        <v>116</v>
      </c>
      <c r="E26" s="461">
        <f>-F2547</f>
        <v>0</v>
      </c>
      <c r="F26" s="630">
        <v>10</v>
      </c>
    </row>
    <row r="27" spans="1:6" ht="14.25">
      <c r="A27" s="627"/>
      <c r="B27" s="625" t="s">
        <v>806</v>
      </c>
      <c r="C27" s="468">
        <v>169</v>
      </c>
      <c r="D27" s="460">
        <v>47</v>
      </c>
      <c r="E27" s="461">
        <v>122</v>
      </c>
      <c r="F27" s="630">
        <v>13</v>
      </c>
    </row>
    <row r="28" spans="1:6" ht="14.25">
      <c r="A28" s="627"/>
      <c r="B28" s="625" t="s">
        <v>809</v>
      </c>
      <c r="C28" s="468">
        <v>100</v>
      </c>
      <c r="D28" s="460">
        <v>100</v>
      </c>
      <c r="E28" s="461" t="s">
        <v>276</v>
      </c>
      <c r="F28" s="630">
        <v>4</v>
      </c>
    </row>
    <row r="29" spans="1:6" ht="14.25">
      <c r="A29" s="627" t="s">
        <v>763</v>
      </c>
      <c r="B29" s="624"/>
      <c r="C29" s="616">
        <v>1446</v>
      </c>
      <c r="D29" s="613">
        <v>549</v>
      </c>
      <c r="E29" s="619">
        <v>897</v>
      </c>
      <c r="F29" s="628">
        <v>112</v>
      </c>
    </row>
    <row r="30" spans="1:6" ht="14.25">
      <c r="A30" s="629" t="s">
        <v>0</v>
      </c>
      <c r="B30" s="625" t="s">
        <v>801</v>
      </c>
      <c r="C30" s="468">
        <v>828</v>
      </c>
      <c r="D30" s="460">
        <v>470</v>
      </c>
      <c r="E30" s="461">
        <v>358</v>
      </c>
      <c r="F30" s="630">
        <v>39</v>
      </c>
    </row>
    <row r="31" spans="1:6" ht="14.25">
      <c r="A31" s="627"/>
      <c r="B31" s="625" t="s">
        <v>803</v>
      </c>
      <c r="C31" s="468">
        <v>15</v>
      </c>
      <c r="D31" s="460">
        <v>8</v>
      </c>
      <c r="E31" s="461">
        <v>7</v>
      </c>
      <c r="F31" s="630">
        <v>4</v>
      </c>
    </row>
    <row r="32" spans="1:6" ht="14.25">
      <c r="A32" s="627"/>
      <c r="B32" s="625" t="s">
        <v>782</v>
      </c>
      <c r="C32" s="468">
        <v>444</v>
      </c>
      <c r="D32" s="460">
        <v>62</v>
      </c>
      <c r="E32" s="461">
        <v>382</v>
      </c>
      <c r="F32" s="630">
        <v>61</v>
      </c>
    </row>
    <row r="33" spans="1:6" ht="14.25">
      <c r="A33" s="627"/>
      <c r="B33" s="625" t="s">
        <v>806</v>
      </c>
      <c r="C33" s="468">
        <v>149</v>
      </c>
      <c r="D33" s="460">
        <v>9</v>
      </c>
      <c r="E33" s="461">
        <v>140</v>
      </c>
      <c r="F33" s="630">
        <v>6</v>
      </c>
    </row>
    <row r="34" spans="1:6" ht="14.25">
      <c r="A34" s="627"/>
      <c r="B34" s="625" t="s">
        <v>809</v>
      </c>
      <c r="C34" s="468">
        <v>10</v>
      </c>
      <c r="D34" s="460">
        <f>-E3372</f>
        <v>0</v>
      </c>
      <c r="E34" s="461">
        <v>10</v>
      </c>
      <c r="F34" s="630">
        <v>2</v>
      </c>
    </row>
    <row r="35" spans="1:6" ht="14.25">
      <c r="A35" s="627" t="s">
        <v>1</v>
      </c>
      <c r="B35" s="624"/>
      <c r="C35" s="616">
        <v>850</v>
      </c>
      <c r="D35" s="613">
        <v>170</v>
      </c>
      <c r="E35" s="619">
        <v>680</v>
      </c>
      <c r="F35" s="628">
        <v>29</v>
      </c>
    </row>
    <row r="36" spans="1:6" ht="14.25">
      <c r="A36" s="629" t="s">
        <v>2</v>
      </c>
      <c r="B36" s="625" t="s">
        <v>806</v>
      </c>
      <c r="C36" s="468">
        <v>508</v>
      </c>
      <c r="D36" s="460">
        <v>78</v>
      </c>
      <c r="E36" s="461">
        <v>430</v>
      </c>
      <c r="F36" s="630">
        <v>23</v>
      </c>
    </row>
    <row r="37" spans="1:6" ht="14.25">
      <c r="A37" s="627"/>
      <c r="B37" s="625" t="s">
        <v>808</v>
      </c>
      <c r="C37" s="468">
        <v>246</v>
      </c>
      <c r="D37" s="460">
        <v>88</v>
      </c>
      <c r="E37" s="461">
        <v>158</v>
      </c>
      <c r="F37" s="630">
        <v>6</v>
      </c>
    </row>
    <row r="38" spans="1:6" ht="14.25">
      <c r="A38" s="627"/>
      <c r="B38" s="625" t="s">
        <v>809</v>
      </c>
      <c r="C38" s="468">
        <v>96</v>
      </c>
      <c r="D38" s="460">
        <v>4</v>
      </c>
      <c r="E38" s="461">
        <v>92</v>
      </c>
      <c r="F38" s="630" t="s">
        <v>276</v>
      </c>
    </row>
    <row r="39" spans="1:6" ht="14.25">
      <c r="A39" s="627" t="s">
        <v>768</v>
      </c>
      <c r="B39" s="624"/>
      <c r="C39" s="616">
        <v>1610</v>
      </c>
      <c r="D39" s="613">
        <v>1506</v>
      </c>
      <c r="E39" s="619">
        <v>104</v>
      </c>
      <c r="F39" s="628">
        <v>95</v>
      </c>
    </row>
    <row r="40" spans="1:6" ht="14.25">
      <c r="A40" s="631"/>
      <c r="B40" s="625" t="s">
        <v>801</v>
      </c>
      <c r="C40" s="468">
        <v>972</v>
      </c>
      <c r="D40" s="460">
        <v>919</v>
      </c>
      <c r="E40" s="461">
        <v>53</v>
      </c>
      <c r="F40" s="630">
        <v>62</v>
      </c>
    </row>
    <row r="41" spans="1:6" ht="14.25">
      <c r="A41" s="627"/>
      <c r="B41" s="625" t="s">
        <v>803</v>
      </c>
      <c r="C41" s="468">
        <v>8</v>
      </c>
      <c r="D41" s="460">
        <v>8</v>
      </c>
      <c r="E41" s="461">
        <v>0</v>
      </c>
      <c r="F41" s="630">
        <v>0</v>
      </c>
    </row>
    <row r="42" spans="1:6" ht="14.25">
      <c r="A42" s="627"/>
      <c r="B42" s="625" t="s">
        <v>782</v>
      </c>
      <c r="C42" s="468">
        <v>129</v>
      </c>
      <c r="D42" s="460">
        <v>121</v>
      </c>
      <c r="E42" s="461">
        <v>8</v>
      </c>
      <c r="F42" s="630">
        <v>13</v>
      </c>
    </row>
    <row r="43" spans="1:6" ht="14.25">
      <c r="A43" s="627"/>
      <c r="B43" s="625" t="s">
        <v>806</v>
      </c>
      <c r="C43" s="468">
        <v>105</v>
      </c>
      <c r="D43" s="460">
        <v>100</v>
      </c>
      <c r="E43" s="461">
        <v>5</v>
      </c>
      <c r="F43" s="630">
        <v>11</v>
      </c>
    </row>
    <row r="44" spans="1:6" ht="14.25">
      <c r="A44" s="627"/>
      <c r="B44" s="625" t="s">
        <v>808</v>
      </c>
      <c r="C44" s="468">
        <v>309</v>
      </c>
      <c r="D44" s="460">
        <v>271</v>
      </c>
      <c r="E44" s="461">
        <v>38</v>
      </c>
      <c r="F44" s="630">
        <v>8</v>
      </c>
    </row>
    <row r="45" spans="1:6" ht="14.25">
      <c r="A45" s="627"/>
      <c r="B45" s="625" t="s">
        <v>809</v>
      </c>
      <c r="C45" s="468">
        <v>87</v>
      </c>
      <c r="D45" s="460">
        <v>87</v>
      </c>
      <c r="E45" s="461">
        <v>0</v>
      </c>
      <c r="F45" s="630">
        <v>1</v>
      </c>
    </row>
    <row r="46" spans="1:6" ht="14.25">
      <c r="A46" s="627" t="s">
        <v>765</v>
      </c>
      <c r="B46" s="624"/>
      <c r="C46" s="616">
        <v>1883</v>
      </c>
      <c r="D46" s="613">
        <v>657</v>
      </c>
      <c r="E46" s="619">
        <v>1226</v>
      </c>
      <c r="F46" s="628">
        <v>159</v>
      </c>
    </row>
    <row r="47" spans="1:6" ht="14.25">
      <c r="A47" s="631"/>
      <c r="B47" s="625" t="s">
        <v>801</v>
      </c>
      <c r="C47" s="468">
        <v>1410</v>
      </c>
      <c r="D47" s="460">
        <v>366</v>
      </c>
      <c r="E47" s="461">
        <v>1044</v>
      </c>
      <c r="F47" s="630">
        <v>136</v>
      </c>
    </row>
    <row r="48" spans="1:6" ht="14.25">
      <c r="A48" s="627"/>
      <c r="B48" s="625" t="s">
        <v>803</v>
      </c>
      <c r="C48" s="468">
        <v>8</v>
      </c>
      <c r="D48" s="460">
        <v>5</v>
      </c>
      <c r="E48" s="461">
        <v>3</v>
      </c>
      <c r="F48" s="630">
        <v>0</v>
      </c>
    </row>
    <row r="49" spans="1:6" ht="14.25">
      <c r="A49" s="627"/>
      <c r="B49" s="625" t="s">
        <v>782</v>
      </c>
      <c r="C49" s="468">
        <v>105</v>
      </c>
      <c r="D49" s="460">
        <v>31</v>
      </c>
      <c r="E49" s="461">
        <v>74</v>
      </c>
      <c r="F49" s="630">
        <v>16</v>
      </c>
    </row>
    <row r="50" spans="1:6" ht="14.25">
      <c r="A50" s="627"/>
      <c r="B50" s="625" t="s">
        <v>806</v>
      </c>
      <c r="C50" s="468">
        <v>150</v>
      </c>
      <c r="D50" s="460">
        <v>96</v>
      </c>
      <c r="E50" s="461">
        <v>54</v>
      </c>
      <c r="F50" s="630">
        <v>3</v>
      </c>
    </row>
    <row r="51" spans="1:6" ht="14.25">
      <c r="A51" s="627"/>
      <c r="B51" s="625" t="s">
        <v>807</v>
      </c>
      <c r="C51" s="468">
        <v>185</v>
      </c>
      <c r="D51" s="460">
        <v>141</v>
      </c>
      <c r="E51" s="461">
        <v>44</v>
      </c>
      <c r="F51" s="630">
        <v>3</v>
      </c>
    </row>
    <row r="52" spans="1:6" ht="14.25">
      <c r="A52" s="627"/>
      <c r="B52" s="625" t="s">
        <v>809</v>
      </c>
      <c r="C52" s="468">
        <v>25</v>
      </c>
      <c r="D52" s="460">
        <v>18</v>
      </c>
      <c r="E52" s="461">
        <v>7</v>
      </c>
      <c r="F52" s="630">
        <v>1</v>
      </c>
    </row>
    <row r="53" spans="1:6" ht="14.25">
      <c r="A53" s="985" t="s">
        <v>799</v>
      </c>
      <c r="B53" s="623"/>
      <c r="C53" s="617">
        <f>C54+C56+C59+C62+C63+C64+C65+C66+C67+C68+C69+C70+C71+C72+C73+C74+C75+C78+C79+C83+C84</f>
        <v>2561</v>
      </c>
      <c r="D53" s="614">
        <f>D54+D56+D59+D62+D63+D64+D65+D66+D67+D68+D69+D70+D71+D72+D73+D74+D75+D78+D79+D83+D84</f>
        <v>826</v>
      </c>
      <c r="E53" s="620">
        <f>E54+E56+E59+E62+E63+E64+E65+E66+E67+E68+E69+E70+E71+E72+E73+E74+E75+E78+E79+E83+E84</f>
        <v>1735</v>
      </c>
      <c r="F53" s="626">
        <f>F54+F56+F59+F62+F63+F64+F65+F66+F67+F68+F69+F70+F71+F72+F73+F74+F75+F78+F79+F83+F84</f>
        <v>201</v>
      </c>
    </row>
    <row r="54" spans="1:6" ht="14.25">
      <c r="A54" s="632" t="s">
        <v>3</v>
      </c>
      <c r="B54" s="624"/>
      <c r="C54" s="616">
        <v>19</v>
      </c>
      <c r="D54" s="613">
        <v>0</v>
      </c>
      <c r="E54" s="619">
        <v>19</v>
      </c>
      <c r="F54" s="628">
        <v>5</v>
      </c>
    </row>
    <row r="55" spans="1:6" ht="14.25">
      <c r="A55" s="627"/>
      <c r="B55" s="625" t="s">
        <v>782</v>
      </c>
      <c r="C55" s="468">
        <v>19</v>
      </c>
      <c r="D55" s="460">
        <v>0</v>
      </c>
      <c r="E55" s="461">
        <v>19</v>
      </c>
      <c r="F55" s="630">
        <v>5</v>
      </c>
    </row>
    <row r="56" spans="1:6" ht="14.25">
      <c r="A56" s="632" t="s">
        <v>4</v>
      </c>
      <c r="B56" s="624"/>
      <c r="C56" s="616">
        <v>176</v>
      </c>
      <c r="D56" s="613">
        <v>13</v>
      </c>
      <c r="E56" s="619">
        <v>163</v>
      </c>
      <c r="F56" s="628">
        <v>2</v>
      </c>
    </row>
    <row r="57" spans="1:6" ht="14.25">
      <c r="A57" s="627"/>
      <c r="B57" s="625" t="s">
        <v>782</v>
      </c>
      <c r="C57" s="468">
        <v>22</v>
      </c>
      <c r="D57" s="460">
        <v>0</v>
      </c>
      <c r="E57" s="461">
        <v>22</v>
      </c>
      <c r="F57" s="630">
        <v>1</v>
      </c>
    </row>
    <row r="58" spans="1:6" ht="14.25">
      <c r="A58" s="627"/>
      <c r="B58" s="625" t="s">
        <v>806</v>
      </c>
      <c r="C58" s="468">
        <v>154</v>
      </c>
      <c r="D58" s="460">
        <v>13</v>
      </c>
      <c r="E58" s="461">
        <v>141</v>
      </c>
      <c r="F58" s="630">
        <v>1</v>
      </c>
    </row>
    <row r="59" spans="1:6" ht="15.75" customHeight="1">
      <c r="A59" s="632" t="s">
        <v>5</v>
      </c>
      <c r="B59" s="624"/>
      <c r="C59" s="616">
        <v>362</v>
      </c>
      <c r="D59" s="613">
        <v>15</v>
      </c>
      <c r="E59" s="619">
        <v>347</v>
      </c>
      <c r="F59" s="628">
        <v>11</v>
      </c>
    </row>
    <row r="60" spans="1:6" ht="14.25">
      <c r="A60" s="627"/>
      <c r="B60" s="625" t="s">
        <v>782</v>
      </c>
      <c r="C60" s="468">
        <v>61</v>
      </c>
      <c r="D60" s="460">
        <v>15</v>
      </c>
      <c r="E60" s="461">
        <v>46</v>
      </c>
      <c r="F60" s="630">
        <v>9</v>
      </c>
    </row>
    <row r="61" spans="1:6" ht="14.25">
      <c r="A61" s="627"/>
      <c r="B61" s="625" t="s">
        <v>808</v>
      </c>
      <c r="C61" s="468">
        <v>301</v>
      </c>
      <c r="D61" s="460">
        <v>0</v>
      </c>
      <c r="E61" s="461">
        <v>301</v>
      </c>
      <c r="F61" s="630">
        <v>2</v>
      </c>
    </row>
    <row r="62" spans="1:6" ht="13.5" customHeight="1">
      <c r="A62" s="632" t="s">
        <v>6</v>
      </c>
      <c r="B62" s="625" t="s">
        <v>806</v>
      </c>
      <c r="C62" s="616">
        <v>138</v>
      </c>
      <c r="D62" s="613">
        <v>26</v>
      </c>
      <c r="E62" s="619">
        <v>112</v>
      </c>
      <c r="F62" s="628">
        <v>1</v>
      </c>
    </row>
    <row r="63" spans="1:6" ht="14.25">
      <c r="A63" s="632" t="s">
        <v>7</v>
      </c>
      <c r="B63" s="625" t="s">
        <v>809</v>
      </c>
      <c r="C63" s="616">
        <v>49</v>
      </c>
      <c r="D63" s="613">
        <v>2</v>
      </c>
      <c r="E63" s="619">
        <v>47</v>
      </c>
      <c r="F63" s="628">
        <v>0</v>
      </c>
    </row>
    <row r="64" spans="1:6" ht="14.25">
      <c r="A64" s="627" t="s">
        <v>8</v>
      </c>
      <c r="B64" s="625" t="s">
        <v>806</v>
      </c>
      <c r="C64" s="616">
        <v>138</v>
      </c>
      <c r="D64" s="613">
        <v>84</v>
      </c>
      <c r="E64" s="619">
        <v>54</v>
      </c>
      <c r="F64" s="628">
        <v>8</v>
      </c>
    </row>
    <row r="65" spans="1:6" ht="25.5">
      <c r="A65" s="632" t="s">
        <v>9</v>
      </c>
      <c r="B65" s="625" t="s">
        <v>782</v>
      </c>
      <c r="C65" s="616">
        <v>107</v>
      </c>
      <c r="D65" s="613">
        <v>43</v>
      </c>
      <c r="E65" s="619">
        <v>64</v>
      </c>
      <c r="F65" s="628">
        <v>15</v>
      </c>
    </row>
    <row r="66" spans="1:6" ht="24.75" customHeight="1">
      <c r="A66" s="632" t="s">
        <v>10</v>
      </c>
      <c r="B66" s="625" t="s">
        <v>782</v>
      </c>
      <c r="C66" s="616">
        <v>22</v>
      </c>
      <c r="D66" s="613">
        <v>18</v>
      </c>
      <c r="E66" s="619">
        <v>4</v>
      </c>
      <c r="F66" s="628">
        <v>15</v>
      </c>
    </row>
    <row r="67" spans="1:6" ht="24.75" customHeight="1">
      <c r="A67" s="632" t="s">
        <v>11</v>
      </c>
      <c r="B67" s="625" t="s">
        <v>806</v>
      </c>
      <c r="C67" s="616">
        <v>126</v>
      </c>
      <c r="D67" s="613">
        <v>49</v>
      </c>
      <c r="E67" s="619">
        <v>77</v>
      </c>
      <c r="F67" s="628">
        <v>23</v>
      </c>
    </row>
    <row r="68" spans="1:6" ht="24.75" customHeight="1">
      <c r="A68" s="632" t="s">
        <v>12</v>
      </c>
      <c r="B68" s="625" t="s">
        <v>782</v>
      </c>
      <c r="C68" s="616">
        <v>43</v>
      </c>
      <c r="D68" s="613">
        <v>0</v>
      </c>
      <c r="E68" s="619">
        <v>43</v>
      </c>
      <c r="F68" s="628">
        <v>10</v>
      </c>
    </row>
    <row r="69" spans="1:6" ht="16.5" customHeight="1">
      <c r="A69" s="632" t="s">
        <v>13</v>
      </c>
      <c r="B69" s="625" t="s">
        <v>782</v>
      </c>
      <c r="C69" s="616">
        <v>11</v>
      </c>
      <c r="D69" s="613">
        <v>3</v>
      </c>
      <c r="E69" s="619">
        <v>8</v>
      </c>
      <c r="F69" s="628">
        <v>0</v>
      </c>
    </row>
    <row r="70" spans="1:6" ht="14.25">
      <c r="A70" s="632" t="s">
        <v>14</v>
      </c>
      <c r="B70" s="625" t="s">
        <v>806</v>
      </c>
      <c r="C70" s="616">
        <v>51</v>
      </c>
      <c r="D70" s="613">
        <v>40</v>
      </c>
      <c r="E70" s="619">
        <v>11</v>
      </c>
      <c r="F70" s="628">
        <v>6</v>
      </c>
    </row>
    <row r="71" spans="1:6" ht="14.25">
      <c r="A71" s="632" t="s">
        <v>15</v>
      </c>
      <c r="B71" s="625" t="s">
        <v>806</v>
      </c>
      <c r="C71" s="616">
        <v>63</v>
      </c>
      <c r="D71" s="613">
        <v>20</v>
      </c>
      <c r="E71" s="619">
        <v>43</v>
      </c>
      <c r="F71" s="628">
        <v>0</v>
      </c>
    </row>
    <row r="72" spans="1:6" ht="14.25" customHeight="1">
      <c r="A72" s="632" t="s">
        <v>16</v>
      </c>
      <c r="B72" s="625" t="s">
        <v>782</v>
      </c>
      <c r="C72" s="616">
        <v>103</v>
      </c>
      <c r="D72" s="613">
        <v>28</v>
      </c>
      <c r="E72" s="619">
        <v>75</v>
      </c>
      <c r="F72" s="628">
        <v>14</v>
      </c>
    </row>
    <row r="73" spans="1:6" ht="14.25">
      <c r="A73" s="632" t="s">
        <v>17</v>
      </c>
      <c r="B73" s="625" t="s">
        <v>809</v>
      </c>
      <c r="C73" s="616">
        <v>41</v>
      </c>
      <c r="D73" s="613">
        <v>8</v>
      </c>
      <c r="E73" s="619">
        <v>33</v>
      </c>
      <c r="F73" s="628">
        <v>0</v>
      </c>
    </row>
    <row r="74" spans="1:6" ht="14.25">
      <c r="A74" s="632" t="s">
        <v>18</v>
      </c>
      <c r="B74" s="625" t="s">
        <v>782</v>
      </c>
      <c r="C74" s="616">
        <v>13</v>
      </c>
      <c r="D74" s="613">
        <v>0</v>
      </c>
      <c r="E74" s="619">
        <v>13</v>
      </c>
      <c r="F74" s="628">
        <v>3</v>
      </c>
    </row>
    <row r="75" spans="1:6" ht="14.25">
      <c r="A75" s="632" t="s">
        <v>19</v>
      </c>
      <c r="B75" s="624"/>
      <c r="C75" s="616">
        <f>C76+C77</f>
        <v>100</v>
      </c>
      <c r="D75" s="613">
        <f>D76+D77</f>
        <v>43</v>
      </c>
      <c r="E75" s="619">
        <f>E76+E77</f>
        <v>57</v>
      </c>
      <c r="F75" s="628">
        <f>F76+F77</f>
        <v>5</v>
      </c>
    </row>
    <row r="76" spans="1:6" ht="14.25">
      <c r="A76" s="627"/>
      <c r="B76" s="625" t="s">
        <v>782</v>
      </c>
      <c r="C76" s="468">
        <v>52</v>
      </c>
      <c r="D76" s="460">
        <v>9</v>
      </c>
      <c r="E76" s="461">
        <v>43</v>
      </c>
      <c r="F76" s="630">
        <v>2</v>
      </c>
    </row>
    <row r="77" spans="1:6" ht="14.25">
      <c r="A77" s="627"/>
      <c r="B77" s="625" t="s">
        <v>809</v>
      </c>
      <c r="C77" s="468">
        <v>48</v>
      </c>
      <c r="D77" s="460">
        <v>34</v>
      </c>
      <c r="E77" s="461">
        <v>14</v>
      </c>
      <c r="F77" s="630">
        <v>3</v>
      </c>
    </row>
    <row r="78" spans="1:6" ht="14.25">
      <c r="A78" s="632" t="s">
        <v>20</v>
      </c>
      <c r="B78" s="625" t="s">
        <v>806</v>
      </c>
      <c r="C78" s="616">
        <v>166</v>
      </c>
      <c r="D78" s="613">
        <v>75</v>
      </c>
      <c r="E78" s="619">
        <v>91</v>
      </c>
      <c r="F78" s="628">
        <v>3</v>
      </c>
    </row>
    <row r="79" spans="1:6" ht="12.75" customHeight="1">
      <c r="A79" s="632" t="s">
        <v>21</v>
      </c>
      <c r="B79" s="625"/>
      <c r="C79" s="616">
        <v>191</v>
      </c>
      <c r="D79" s="613">
        <v>113</v>
      </c>
      <c r="E79" s="619">
        <v>78</v>
      </c>
      <c r="F79" s="628">
        <f>F80+F81+F82</f>
        <v>47</v>
      </c>
    </row>
    <row r="80" spans="1:6" ht="14.25">
      <c r="A80" s="627"/>
      <c r="B80" s="625" t="s">
        <v>801</v>
      </c>
      <c r="C80" s="468">
        <v>28</v>
      </c>
      <c r="D80" s="460">
        <v>27</v>
      </c>
      <c r="E80" s="461">
        <v>1</v>
      </c>
      <c r="F80" s="630">
        <v>0</v>
      </c>
    </row>
    <row r="81" spans="1:6" ht="14.25">
      <c r="A81" s="627"/>
      <c r="B81" s="625" t="s">
        <v>782</v>
      </c>
      <c r="C81" s="468">
        <v>113</v>
      </c>
      <c r="D81" s="460">
        <v>63</v>
      </c>
      <c r="E81" s="461">
        <v>50</v>
      </c>
      <c r="F81" s="630">
        <v>38</v>
      </c>
    </row>
    <row r="82" spans="1:6" ht="14.25">
      <c r="A82" s="627"/>
      <c r="B82" s="625" t="s">
        <v>806</v>
      </c>
      <c r="C82" s="468">
        <v>50</v>
      </c>
      <c r="D82" s="460">
        <v>23</v>
      </c>
      <c r="E82" s="461">
        <v>27</v>
      </c>
      <c r="F82" s="630">
        <v>9</v>
      </c>
    </row>
    <row r="83" spans="1:6" ht="14.25" customHeight="1">
      <c r="A83" s="632" t="s">
        <v>22</v>
      </c>
      <c r="B83" s="625" t="s">
        <v>807</v>
      </c>
      <c r="C83" s="616">
        <v>18</v>
      </c>
      <c r="D83" s="613">
        <v>18</v>
      </c>
      <c r="E83" s="619">
        <v>0</v>
      </c>
      <c r="F83" s="628">
        <v>3</v>
      </c>
    </row>
    <row r="84" spans="1:6" ht="14.25">
      <c r="A84" s="632" t="s">
        <v>23</v>
      </c>
      <c r="B84" s="625" t="s">
        <v>806</v>
      </c>
      <c r="C84" s="616">
        <v>624</v>
      </c>
      <c r="D84" s="613">
        <v>228</v>
      </c>
      <c r="E84" s="619">
        <v>396</v>
      </c>
      <c r="F84" s="628">
        <v>30</v>
      </c>
    </row>
    <row r="85" spans="1:6" ht="14.25">
      <c r="A85" s="627"/>
      <c r="B85" s="625" t="s">
        <v>806</v>
      </c>
      <c r="C85" s="468">
        <v>384</v>
      </c>
      <c r="D85" s="460">
        <v>114</v>
      </c>
      <c r="E85" s="461">
        <v>270</v>
      </c>
      <c r="F85" s="630">
        <v>20</v>
      </c>
    </row>
    <row r="86" spans="1:6" ht="14.25">
      <c r="A86" s="627"/>
      <c r="B86" s="625" t="s">
        <v>808</v>
      </c>
      <c r="C86" s="468">
        <v>240</v>
      </c>
      <c r="D86" s="460">
        <v>114</v>
      </c>
      <c r="E86" s="461">
        <v>126</v>
      </c>
      <c r="F86" s="630">
        <v>10</v>
      </c>
    </row>
    <row r="87" spans="1:6" ht="14.25">
      <c r="A87" s="985" t="s">
        <v>24</v>
      </c>
      <c r="B87" s="623"/>
      <c r="C87" s="617">
        <v>899</v>
      </c>
      <c r="D87" s="614">
        <v>198</v>
      </c>
      <c r="E87" s="620">
        <v>701</v>
      </c>
      <c r="F87" s="626">
        <v>36</v>
      </c>
    </row>
    <row r="88" spans="1:6" ht="24" customHeight="1">
      <c r="A88" s="632" t="s">
        <v>25</v>
      </c>
      <c r="B88" s="624"/>
      <c r="C88" s="616">
        <v>409</v>
      </c>
      <c r="D88" s="613">
        <v>102</v>
      </c>
      <c r="E88" s="619">
        <v>307</v>
      </c>
      <c r="F88" s="628">
        <v>22</v>
      </c>
    </row>
    <row r="89" spans="1:6" ht="39" customHeight="1">
      <c r="A89" s="632" t="s">
        <v>26</v>
      </c>
      <c r="B89" s="624"/>
      <c r="C89" s="616">
        <v>40</v>
      </c>
      <c r="D89" s="613">
        <v>0</v>
      </c>
      <c r="E89" s="619">
        <v>40</v>
      </c>
      <c r="F89" s="628">
        <v>0</v>
      </c>
    </row>
    <row r="90" spans="1:6" ht="14.25">
      <c r="A90" s="632" t="s">
        <v>27</v>
      </c>
      <c r="B90" s="624"/>
      <c r="C90" s="616">
        <v>65</v>
      </c>
      <c r="D90" s="613">
        <v>16</v>
      </c>
      <c r="E90" s="619">
        <v>49</v>
      </c>
      <c r="F90" s="628">
        <v>1</v>
      </c>
    </row>
    <row r="91" spans="1:6" ht="27" customHeight="1">
      <c r="A91" s="632" t="s">
        <v>28</v>
      </c>
      <c r="B91" s="624"/>
      <c r="C91" s="616">
        <v>49</v>
      </c>
      <c r="D91" s="613">
        <v>20</v>
      </c>
      <c r="E91" s="619">
        <v>29</v>
      </c>
      <c r="F91" s="628">
        <v>4</v>
      </c>
    </row>
    <row r="92" spans="1:6" ht="24.75" customHeight="1">
      <c r="A92" s="632" t="s">
        <v>29</v>
      </c>
      <c r="B92" s="624"/>
      <c r="C92" s="616">
        <v>99</v>
      </c>
      <c r="D92" s="613">
        <v>15</v>
      </c>
      <c r="E92" s="619">
        <v>84</v>
      </c>
      <c r="F92" s="628">
        <v>5</v>
      </c>
    </row>
    <row r="93" spans="1:6" ht="14.25">
      <c r="A93" s="632" t="s">
        <v>30</v>
      </c>
      <c r="B93" s="624"/>
      <c r="C93" s="616">
        <v>41</v>
      </c>
      <c r="D93" s="613">
        <v>6</v>
      </c>
      <c r="E93" s="619">
        <v>35</v>
      </c>
      <c r="F93" s="628">
        <v>0</v>
      </c>
    </row>
    <row r="94" spans="1:6" ht="26.25" customHeight="1">
      <c r="A94" s="632" t="s">
        <v>31</v>
      </c>
      <c r="B94" s="624"/>
      <c r="C94" s="616">
        <v>43</v>
      </c>
      <c r="D94" s="613">
        <v>26</v>
      </c>
      <c r="E94" s="619">
        <v>17</v>
      </c>
      <c r="F94" s="628">
        <v>4</v>
      </c>
    </row>
    <row r="95" spans="1:6" ht="26.25" customHeight="1" thickBot="1">
      <c r="A95" s="633" t="s">
        <v>32</v>
      </c>
      <c r="B95" s="634"/>
      <c r="C95" s="635">
        <v>153</v>
      </c>
      <c r="D95" s="636">
        <v>13</v>
      </c>
      <c r="E95" s="637">
        <v>140</v>
      </c>
      <c r="F95" s="638">
        <v>0</v>
      </c>
    </row>
    <row r="96" spans="1:5" ht="15" thickTop="1">
      <c r="A96" s="1587" t="s">
        <v>33</v>
      </c>
      <c r="B96" s="1588"/>
      <c r="C96" s="1588"/>
      <c r="E96" s="621"/>
    </row>
    <row r="97" ht="14.25">
      <c r="E97" s="621"/>
    </row>
    <row r="98" ht="14.25">
      <c r="E98" s="621"/>
    </row>
    <row r="99" ht="14.25">
      <c r="E99" s="621"/>
    </row>
    <row r="100" ht="14.25">
      <c r="E100" s="621"/>
    </row>
    <row r="101" ht="14.25">
      <c r="E101" s="621"/>
    </row>
    <row r="102" ht="14.25">
      <c r="E102" s="621"/>
    </row>
    <row r="103" ht="14.25">
      <c r="E103" s="621"/>
    </row>
    <row r="104" ht="14.25">
      <c r="E104" s="621"/>
    </row>
    <row r="105" ht="14.25">
      <c r="E105" s="621"/>
    </row>
    <row r="106" ht="14.25">
      <c r="E106" s="621"/>
    </row>
    <row r="107" ht="14.25">
      <c r="E107" s="621"/>
    </row>
    <row r="108" ht="14.25">
      <c r="E108" s="621"/>
    </row>
    <row r="109" ht="14.25">
      <c r="E109" s="621"/>
    </row>
    <row r="110" ht="14.25">
      <c r="E110" s="621"/>
    </row>
    <row r="111" ht="14.25">
      <c r="E111" s="621"/>
    </row>
    <row r="112" ht="14.25">
      <c r="E112" s="621"/>
    </row>
    <row r="113" ht="14.25">
      <c r="E113" s="621"/>
    </row>
    <row r="114" ht="14.25">
      <c r="E114" s="621"/>
    </row>
    <row r="115" ht="14.25">
      <c r="E115" s="621"/>
    </row>
    <row r="116" ht="14.25">
      <c r="E116" s="621"/>
    </row>
    <row r="117" ht="14.25">
      <c r="E117" s="621"/>
    </row>
    <row r="118" ht="14.25">
      <c r="E118" s="621"/>
    </row>
    <row r="119" ht="14.25">
      <c r="E119" s="621"/>
    </row>
    <row r="120" ht="14.25">
      <c r="E120" s="621"/>
    </row>
    <row r="121" ht="14.25">
      <c r="E121" s="621"/>
    </row>
    <row r="122" ht="14.25">
      <c r="E122" s="621"/>
    </row>
    <row r="123" ht="14.25">
      <c r="E123" s="621"/>
    </row>
    <row r="124" ht="14.25">
      <c r="E124" s="621"/>
    </row>
    <row r="125" ht="14.25">
      <c r="E125" s="621"/>
    </row>
    <row r="126" ht="14.25">
      <c r="E126" s="621"/>
    </row>
    <row r="127" ht="14.25">
      <c r="E127" s="621"/>
    </row>
    <row r="128" ht="14.25">
      <c r="E128" s="621"/>
    </row>
    <row r="129" ht="14.25">
      <c r="E129" s="621"/>
    </row>
    <row r="130" ht="14.25">
      <c r="E130" s="621"/>
    </row>
    <row r="131" ht="14.25">
      <c r="E131" s="621"/>
    </row>
    <row r="132" ht="14.25">
      <c r="E132" s="621"/>
    </row>
    <row r="133" ht="14.25">
      <c r="E133" s="621"/>
    </row>
    <row r="134" ht="14.25">
      <c r="E134" s="621"/>
    </row>
    <row r="135" ht="14.25">
      <c r="E135" s="621"/>
    </row>
    <row r="136" ht="14.25">
      <c r="E136" s="621"/>
    </row>
    <row r="137" ht="14.25">
      <c r="E137" s="621"/>
    </row>
    <row r="138" ht="14.25">
      <c r="E138" s="621"/>
    </row>
    <row r="139" ht="14.25">
      <c r="E139" s="621"/>
    </row>
    <row r="140" ht="14.25">
      <c r="E140" s="621"/>
    </row>
    <row r="141" ht="14.25">
      <c r="E141" s="621"/>
    </row>
    <row r="142" ht="14.25">
      <c r="E142" s="621"/>
    </row>
    <row r="143" ht="14.25">
      <c r="E143" s="621"/>
    </row>
    <row r="144" ht="14.25">
      <c r="E144" s="621"/>
    </row>
    <row r="145" ht="14.25">
      <c r="E145" s="621"/>
    </row>
    <row r="146" ht="14.25">
      <c r="E146" s="621"/>
    </row>
    <row r="147" ht="14.25">
      <c r="E147" s="622"/>
    </row>
  </sheetData>
  <sheetProtection/>
  <mergeCells count="7">
    <mergeCell ref="A96:C96"/>
    <mergeCell ref="C4:F4"/>
    <mergeCell ref="A1:F1"/>
    <mergeCell ref="A2:A3"/>
    <mergeCell ref="C2:C3"/>
    <mergeCell ref="D2:E2"/>
    <mergeCell ref="F2:F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2"/>
    </sheetView>
  </sheetViews>
  <sheetFormatPr defaultColWidth="10.28125" defaultRowHeight="15"/>
  <cols>
    <col min="1" max="1" width="34.421875" style="16" customWidth="1"/>
    <col min="2" max="2" width="9.00390625" style="16" customWidth="1"/>
    <col min="3" max="3" width="13.00390625" style="16" customWidth="1"/>
    <col min="4" max="4" width="10.57421875" style="16" customWidth="1"/>
    <col min="5" max="5" width="14.421875" style="16" customWidth="1"/>
    <col min="6" max="6" width="11.8515625" style="16" customWidth="1"/>
    <col min="7" max="16384" width="10.28125" style="16" customWidth="1"/>
  </cols>
  <sheetData>
    <row r="1" spans="1:6" ht="15" customHeight="1">
      <c r="A1" s="934" t="s">
        <v>707</v>
      </c>
      <c r="B1" s="934"/>
      <c r="C1" s="934"/>
      <c r="D1" s="934"/>
      <c r="E1" s="934"/>
      <c r="F1" s="934"/>
    </row>
    <row r="2" spans="1:6" ht="11.25" customHeight="1" thickBot="1">
      <c r="A2" s="934"/>
      <c r="B2" s="934"/>
      <c r="C2" s="934"/>
      <c r="D2" s="934"/>
      <c r="E2" s="934"/>
      <c r="F2" s="934"/>
    </row>
    <row r="3" spans="1:6" ht="22.5" customHeight="1" thickTop="1">
      <c r="A3" s="926" t="s">
        <v>621</v>
      </c>
      <c r="B3" s="922" t="s">
        <v>222</v>
      </c>
      <c r="C3" s="924" t="s">
        <v>622</v>
      </c>
      <c r="D3" s="924" t="s">
        <v>623</v>
      </c>
      <c r="E3" s="924"/>
      <c r="F3" s="917"/>
    </row>
    <row r="4" spans="1:6" ht="42.75" customHeight="1">
      <c r="A4" s="927"/>
      <c r="B4" s="923"/>
      <c r="C4" s="916"/>
      <c r="D4" s="286" t="s">
        <v>624</v>
      </c>
      <c r="E4" s="286" t="s">
        <v>625</v>
      </c>
      <c r="F4" s="281" t="s">
        <v>626</v>
      </c>
    </row>
    <row r="5" spans="1:6" s="250" customFormat="1" ht="14.25" customHeight="1">
      <c r="A5" s="928"/>
      <c r="B5" s="918" t="s">
        <v>210</v>
      </c>
      <c r="C5" s="918"/>
      <c r="D5" s="918"/>
      <c r="E5" s="918"/>
      <c r="F5" s="919"/>
    </row>
    <row r="6" spans="1:6" ht="15" customHeight="1">
      <c r="A6" s="282" t="s">
        <v>222</v>
      </c>
      <c r="B6" s="1023">
        <v>101167</v>
      </c>
      <c r="C6" s="1024">
        <v>21238</v>
      </c>
      <c r="D6" s="1024">
        <v>14509</v>
      </c>
      <c r="E6" s="1024">
        <v>2752</v>
      </c>
      <c r="F6" s="1025">
        <v>3977</v>
      </c>
    </row>
    <row r="7" spans="1:6" ht="15" customHeight="1">
      <c r="A7" s="283" t="s">
        <v>627</v>
      </c>
      <c r="B7" s="1023">
        <v>11616</v>
      </c>
      <c r="C7" s="1024">
        <v>10737</v>
      </c>
      <c r="D7" s="1024">
        <v>9697</v>
      </c>
      <c r="E7" s="1024">
        <v>475</v>
      </c>
      <c r="F7" s="1025">
        <v>565</v>
      </c>
    </row>
    <row r="8" spans="1:6" ht="15" customHeight="1">
      <c r="A8" s="284" t="s">
        <v>628</v>
      </c>
      <c r="B8" s="1023">
        <v>1897</v>
      </c>
      <c r="C8" s="1024">
        <v>1623</v>
      </c>
      <c r="D8" s="1024">
        <v>1619</v>
      </c>
      <c r="E8" s="1024" t="s">
        <v>525</v>
      </c>
      <c r="F8" s="1025" t="s">
        <v>525</v>
      </c>
    </row>
    <row r="9" spans="1:6" ht="15" customHeight="1">
      <c r="A9" s="284" t="s">
        <v>629</v>
      </c>
      <c r="B9" s="1023">
        <v>9719</v>
      </c>
      <c r="C9" s="1024">
        <v>9114</v>
      </c>
      <c r="D9" s="1024">
        <v>8078</v>
      </c>
      <c r="E9" s="1024" t="s">
        <v>525</v>
      </c>
      <c r="F9" s="1025" t="s">
        <v>525</v>
      </c>
    </row>
    <row r="10" spans="1:6" ht="26.25" customHeight="1">
      <c r="A10" s="283" t="s">
        <v>630</v>
      </c>
      <c r="B10" s="1023">
        <v>12315</v>
      </c>
      <c r="C10" s="1024">
        <v>4546</v>
      </c>
      <c r="D10" s="1024">
        <v>928</v>
      </c>
      <c r="E10" s="1024">
        <v>1438</v>
      </c>
      <c r="F10" s="1025">
        <v>2180</v>
      </c>
    </row>
    <row r="11" spans="1:6" ht="15" customHeight="1">
      <c r="A11" s="284" t="s">
        <v>631</v>
      </c>
      <c r="B11" s="1023">
        <v>5668</v>
      </c>
      <c r="C11" s="1024">
        <v>3579</v>
      </c>
      <c r="D11" s="1024">
        <v>145</v>
      </c>
      <c r="E11" s="1024">
        <v>1414</v>
      </c>
      <c r="F11" s="1025">
        <v>2020</v>
      </c>
    </row>
    <row r="12" spans="1:6" ht="15" customHeight="1">
      <c r="A12" s="284" t="s">
        <v>632</v>
      </c>
      <c r="B12" s="1023">
        <v>4024</v>
      </c>
      <c r="C12" s="1024">
        <v>394</v>
      </c>
      <c r="D12" s="1024">
        <v>271</v>
      </c>
      <c r="E12" s="1024">
        <v>15</v>
      </c>
      <c r="F12" s="1025">
        <v>108</v>
      </c>
    </row>
    <row r="13" spans="1:6" ht="26.25" customHeight="1">
      <c r="A13" s="284" t="s">
        <v>633</v>
      </c>
      <c r="B13" s="1023">
        <v>1965</v>
      </c>
      <c r="C13" s="1024">
        <v>564</v>
      </c>
      <c r="D13" s="1024" t="s">
        <v>525</v>
      </c>
      <c r="E13" s="1024">
        <v>5</v>
      </c>
      <c r="F13" s="1025" t="s">
        <v>525</v>
      </c>
    </row>
    <row r="14" spans="1:6" ht="15" customHeight="1" thickBot="1">
      <c r="A14" s="285" t="s">
        <v>634</v>
      </c>
      <c r="B14" s="1026">
        <v>658</v>
      </c>
      <c r="C14" s="1027">
        <v>9</v>
      </c>
      <c r="D14" s="1027" t="s">
        <v>525</v>
      </c>
      <c r="E14" s="1027">
        <v>4</v>
      </c>
      <c r="F14" s="1028" t="s">
        <v>525</v>
      </c>
    </row>
    <row r="15" spans="1:6" ht="11.25" customHeight="1" thickTop="1">
      <c r="A15" s="251" t="s">
        <v>635</v>
      </c>
      <c r="B15" s="75"/>
      <c r="C15" s="75"/>
      <c r="D15" s="75"/>
      <c r="E15" s="75"/>
      <c r="F15" s="280" t="s">
        <v>636</v>
      </c>
    </row>
    <row r="16" ht="11.25" customHeight="1"/>
    <row r="17" spans="1:6" ht="27" customHeight="1">
      <c r="A17" s="925" t="s">
        <v>637</v>
      </c>
      <c r="B17" s="925"/>
      <c r="C17" s="925"/>
      <c r="D17" s="925"/>
      <c r="E17" s="925"/>
      <c r="F17" s="925"/>
    </row>
    <row r="18" spans="1:6" ht="14.25" customHeight="1">
      <c r="A18" s="925" t="s">
        <v>638</v>
      </c>
      <c r="B18" s="925"/>
      <c r="C18" s="925"/>
      <c r="D18" s="925"/>
      <c r="E18" s="925"/>
      <c r="F18" s="925"/>
    </row>
    <row r="19" spans="1:6" ht="12.75" customHeight="1">
      <c r="A19" s="932" t="s">
        <v>497</v>
      </c>
      <c r="B19" s="932"/>
      <c r="C19" s="932"/>
      <c r="D19" s="932"/>
      <c r="E19" s="932"/>
      <c r="F19" s="932"/>
    </row>
  </sheetData>
  <sheetProtection/>
  <mergeCells count="9">
    <mergeCell ref="A19:F19"/>
    <mergeCell ref="A1:F2"/>
    <mergeCell ref="A18:F18"/>
    <mergeCell ref="A3:A5"/>
    <mergeCell ref="B3:B4"/>
    <mergeCell ref="C3:C4"/>
    <mergeCell ref="D3:F3"/>
    <mergeCell ref="A17:F17"/>
    <mergeCell ref="B5:F5"/>
  </mergeCells>
  <printOptions/>
  <pageMargins left="0.7" right="0.7" top="0.787401575" bottom="0.7874015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11.421875" defaultRowHeight="15"/>
  <cols>
    <col min="1" max="1" width="25.00390625" style="0" customWidth="1"/>
    <col min="2" max="2" width="15.7109375" style="0" customWidth="1"/>
    <col min="3" max="3" width="15.421875" style="0" customWidth="1"/>
  </cols>
  <sheetData>
    <row r="1" spans="1:3" ht="28.5" customHeight="1" thickBot="1">
      <c r="A1" s="1496" t="s">
        <v>34</v>
      </c>
      <c r="B1" s="1496"/>
      <c r="C1" s="1496"/>
    </row>
    <row r="2" spans="1:3" ht="15" thickTop="1">
      <c r="A2" s="968"/>
      <c r="B2" s="1547" t="s">
        <v>35</v>
      </c>
      <c r="C2" s="1549"/>
    </row>
    <row r="3" spans="1:3" ht="14.25">
      <c r="A3" s="972" t="s">
        <v>36</v>
      </c>
      <c r="B3" s="459" t="s">
        <v>211</v>
      </c>
      <c r="C3" s="576" t="s">
        <v>285</v>
      </c>
    </row>
    <row r="4" spans="1:3" ht="14.25">
      <c r="A4" s="577" t="s">
        <v>37</v>
      </c>
      <c r="B4" s="642">
        <v>59</v>
      </c>
      <c r="C4" s="639">
        <v>7338</v>
      </c>
    </row>
    <row r="5" spans="1:3" ht="14.25">
      <c r="A5" s="577" t="s">
        <v>38</v>
      </c>
      <c r="B5" s="642">
        <v>25.4</v>
      </c>
      <c r="C5" s="639">
        <v>3158</v>
      </c>
    </row>
    <row r="6" spans="1:3" ht="14.25">
      <c r="A6" s="577" t="s">
        <v>39</v>
      </c>
      <c r="B6" s="642">
        <v>4</v>
      </c>
      <c r="C6" s="639">
        <v>497</v>
      </c>
    </row>
    <row r="7" spans="1:3" ht="14.25">
      <c r="A7" s="577" t="s">
        <v>40</v>
      </c>
      <c r="B7" s="642">
        <v>6.2</v>
      </c>
      <c r="C7" s="639">
        <v>770</v>
      </c>
    </row>
    <row r="8" spans="1:3" ht="14.25">
      <c r="A8" s="577" t="s">
        <v>41</v>
      </c>
      <c r="B8" s="642">
        <v>1.2</v>
      </c>
      <c r="C8" s="639">
        <v>151</v>
      </c>
    </row>
    <row r="9" spans="1:3" ht="14.25">
      <c r="A9" s="577" t="s">
        <v>42</v>
      </c>
      <c r="B9" s="642">
        <v>4</v>
      </c>
      <c r="C9" s="639">
        <v>495</v>
      </c>
    </row>
    <row r="10" spans="1:3" ht="14.25">
      <c r="A10" s="577" t="s">
        <v>750</v>
      </c>
      <c r="B10" s="642">
        <v>0.2</v>
      </c>
      <c r="C10" s="639">
        <v>33</v>
      </c>
    </row>
    <row r="11" spans="1:3" ht="15" thickBot="1">
      <c r="A11" s="641" t="s">
        <v>229</v>
      </c>
      <c r="B11" s="643">
        <f>SUM(B4:B10)</f>
        <v>100.00000000000001</v>
      </c>
      <c r="C11" s="640">
        <f>SUM(C4:C10)</f>
        <v>12442</v>
      </c>
    </row>
    <row r="12" ht="15" thickTop="1">
      <c r="A12" s="265" t="s">
        <v>348</v>
      </c>
    </row>
  </sheetData>
  <sheetProtection/>
  <mergeCells count="2">
    <mergeCell ref="A1:C1"/>
    <mergeCell ref="B2:C2"/>
  </mergeCells>
  <printOptions/>
  <pageMargins left="0.7" right="0.7" top="0.787401575" bottom="0.7874015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
    </sheetView>
  </sheetViews>
  <sheetFormatPr defaultColWidth="11.421875" defaultRowHeight="15"/>
  <cols>
    <col min="1" max="1" width="26.57421875" style="644" customWidth="1"/>
    <col min="2" max="2" width="6.28125" style="644" customWidth="1"/>
    <col min="3" max="3" width="8.00390625" style="644" customWidth="1"/>
    <col min="4" max="4" width="6.00390625" style="644" customWidth="1"/>
    <col min="5" max="5" width="8.28125" style="644" customWidth="1"/>
    <col min="6" max="6" width="7.8515625" style="644" customWidth="1"/>
    <col min="7" max="7" width="9.28125" style="644" customWidth="1"/>
    <col min="8" max="8" width="8.7109375" style="644" customWidth="1"/>
    <col min="9" max="9" width="9.8515625" style="644" customWidth="1"/>
    <col min="10" max="16384" width="11.421875" style="644" customWidth="1"/>
  </cols>
  <sheetData>
    <row r="1" spans="1:9" ht="30" customHeight="1" thickBot="1">
      <c r="A1" s="1600" t="s">
        <v>43</v>
      </c>
      <c r="B1" s="1600"/>
      <c r="C1" s="1600"/>
      <c r="D1" s="1600"/>
      <c r="E1" s="1600"/>
      <c r="F1" s="1600"/>
      <c r="G1" s="1600"/>
      <c r="H1" s="1600"/>
      <c r="I1" s="1600"/>
    </row>
    <row r="2" spans="1:9" ht="15" customHeight="1" thickTop="1">
      <c r="A2" s="988"/>
      <c r="B2" s="1278" t="s">
        <v>203</v>
      </c>
      <c r="C2" s="1278"/>
      <c r="D2" s="1601"/>
      <c r="E2" s="1601"/>
      <c r="F2" s="1602" t="s">
        <v>204</v>
      </c>
      <c r="G2" s="1278"/>
      <c r="H2" s="1601"/>
      <c r="I2" s="1603"/>
    </row>
    <row r="3" spans="1:9" ht="15" customHeight="1">
      <c r="A3" s="989"/>
      <c r="B3" s="1311" t="s">
        <v>301</v>
      </c>
      <c r="C3" s="1430"/>
      <c r="D3" s="1310" t="s">
        <v>311</v>
      </c>
      <c r="E3" s="1311"/>
      <c r="F3" s="1310" t="s">
        <v>301</v>
      </c>
      <c r="G3" s="1430"/>
      <c r="H3" s="1310" t="s">
        <v>311</v>
      </c>
      <c r="I3" s="1312"/>
    </row>
    <row r="4" spans="1:9" ht="31.5" customHeight="1">
      <c r="A4" s="989"/>
      <c r="B4" s="587" t="s">
        <v>151</v>
      </c>
      <c r="C4" s="594" t="s">
        <v>44</v>
      </c>
      <c r="D4" s="594" t="s">
        <v>151</v>
      </c>
      <c r="E4" s="594" t="s">
        <v>44</v>
      </c>
      <c r="F4" s="594" t="s">
        <v>151</v>
      </c>
      <c r="G4" s="594" t="s">
        <v>44</v>
      </c>
      <c r="H4" s="594" t="s">
        <v>151</v>
      </c>
      <c r="I4" s="596" t="s">
        <v>44</v>
      </c>
    </row>
    <row r="5" spans="1:9" ht="15" customHeight="1">
      <c r="A5" s="989"/>
      <c r="B5" s="1604" t="s">
        <v>210</v>
      </c>
      <c r="C5" s="1255"/>
      <c r="D5" s="1255"/>
      <c r="E5" s="1255"/>
      <c r="F5" s="1255"/>
      <c r="G5" s="1255"/>
      <c r="H5" s="1255"/>
      <c r="I5" s="1256"/>
    </row>
    <row r="6" spans="1:9" ht="12.75">
      <c r="A6" s="651" t="s">
        <v>45</v>
      </c>
      <c r="B6" s="650">
        <f aca="true" t="shared" si="0" ref="B6:I6">SUM(B7:B14)</f>
        <v>2456</v>
      </c>
      <c r="C6" s="652">
        <f t="shared" si="0"/>
        <v>1971</v>
      </c>
      <c r="D6" s="649">
        <f t="shared" si="0"/>
        <v>3334</v>
      </c>
      <c r="E6" s="652">
        <f t="shared" si="0"/>
        <v>2472</v>
      </c>
      <c r="F6" s="649">
        <f t="shared" si="0"/>
        <v>46147</v>
      </c>
      <c r="G6" s="652">
        <f t="shared" si="0"/>
        <v>36073</v>
      </c>
      <c r="H6" s="649">
        <f t="shared" si="0"/>
        <v>62153</v>
      </c>
      <c r="I6" s="653">
        <f t="shared" si="0"/>
        <v>45893</v>
      </c>
    </row>
    <row r="7" spans="1:9" ht="25.5">
      <c r="A7" s="654" t="s">
        <v>46</v>
      </c>
      <c r="B7" s="650">
        <v>209</v>
      </c>
      <c r="C7" s="652">
        <v>171</v>
      </c>
      <c r="D7" s="649">
        <v>242</v>
      </c>
      <c r="E7" s="652">
        <v>190</v>
      </c>
      <c r="F7" s="649">
        <v>3301</v>
      </c>
      <c r="G7" s="652">
        <v>2534</v>
      </c>
      <c r="H7" s="649">
        <v>4077</v>
      </c>
      <c r="I7" s="653">
        <v>2784</v>
      </c>
    </row>
    <row r="8" spans="1:9" ht="12.75">
      <c r="A8" s="654" t="s">
        <v>47</v>
      </c>
      <c r="B8" s="650">
        <v>671</v>
      </c>
      <c r="C8" s="652">
        <v>523</v>
      </c>
      <c r="D8" s="649">
        <v>856</v>
      </c>
      <c r="E8" s="652">
        <v>662</v>
      </c>
      <c r="F8" s="649">
        <v>13940</v>
      </c>
      <c r="G8" s="652">
        <v>11335</v>
      </c>
      <c r="H8" s="649">
        <v>15083</v>
      </c>
      <c r="I8" s="653">
        <v>12373</v>
      </c>
    </row>
    <row r="9" spans="1:9" ht="12.75">
      <c r="A9" s="654" t="s">
        <v>48</v>
      </c>
      <c r="B9" s="650">
        <v>802</v>
      </c>
      <c r="C9" s="652">
        <v>690</v>
      </c>
      <c r="D9" s="649">
        <v>1183</v>
      </c>
      <c r="E9" s="652">
        <v>963</v>
      </c>
      <c r="F9" s="649">
        <v>17082</v>
      </c>
      <c r="G9" s="652">
        <v>14651</v>
      </c>
      <c r="H9" s="649">
        <v>24262</v>
      </c>
      <c r="I9" s="653">
        <v>20124</v>
      </c>
    </row>
    <row r="10" spans="1:9" ht="12.75">
      <c r="A10" s="654" t="s">
        <v>49</v>
      </c>
      <c r="B10" s="650">
        <v>38</v>
      </c>
      <c r="C10" s="652">
        <v>36</v>
      </c>
      <c r="D10" s="649">
        <v>49</v>
      </c>
      <c r="E10" s="652">
        <v>47</v>
      </c>
      <c r="F10" s="649">
        <v>416</v>
      </c>
      <c r="G10" s="652">
        <v>397</v>
      </c>
      <c r="H10" s="649">
        <v>598</v>
      </c>
      <c r="I10" s="653">
        <v>557</v>
      </c>
    </row>
    <row r="11" spans="1:9" ht="12.75">
      <c r="A11" s="654" t="s">
        <v>50</v>
      </c>
      <c r="B11" s="650">
        <v>0</v>
      </c>
      <c r="C11" s="652">
        <v>0</v>
      </c>
      <c r="D11" s="649">
        <v>0</v>
      </c>
      <c r="E11" s="652">
        <v>0</v>
      </c>
      <c r="F11" s="649">
        <v>906</v>
      </c>
      <c r="G11" s="652">
        <v>620</v>
      </c>
      <c r="H11" s="649">
        <v>1059</v>
      </c>
      <c r="I11" s="653">
        <v>581</v>
      </c>
    </row>
    <row r="12" spans="1:9" ht="12.75">
      <c r="A12" s="654" t="s">
        <v>51</v>
      </c>
      <c r="B12" s="650">
        <v>672</v>
      </c>
      <c r="C12" s="652">
        <v>520</v>
      </c>
      <c r="D12" s="649">
        <v>680</v>
      </c>
      <c r="E12" s="652">
        <v>451</v>
      </c>
      <c r="F12" s="649">
        <v>6467</v>
      </c>
      <c r="G12" s="652">
        <v>4646</v>
      </c>
      <c r="H12" s="649">
        <v>10727</v>
      </c>
      <c r="I12" s="653">
        <v>6719</v>
      </c>
    </row>
    <row r="13" spans="1:9" ht="12.75">
      <c r="A13" s="654" t="s">
        <v>52</v>
      </c>
      <c r="B13" s="650">
        <v>27</v>
      </c>
      <c r="C13" s="652">
        <v>1</v>
      </c>
      <c r="D13" s="649">
        <v>62</v>
      </c>
      <c r="E13" s="652">
        <v>18</v>
      </c>
      <c r="F13" s="649">
        <v>2104</v>
      </c>
      <c r="G13" s="652">
        <v>323</v>
      </c>
      <c r="H13" s="649">
        <v>3095</v>
      </c>
      <c r="I13" s="653">
        <v>525</v>
      </c>
    </row>
    <row r="14" spans="1:9" ht="25.5">
      <c r="A14" s="654" t="s">
        <v>149</v>
      </c>
      <c r="B14" s="650">
        <v>37</v>
      </c>
      <c r="C14" s="652">
        <v>30</v>
      </c>
      <c r="D14" s="649">
        <v>262</v>
      </c>
      <c r="E14" s="652">
        <v>141</v>
      </c>
      <c r="F14" s="649">
        <v>1931</v>
      </c>
      <c r="G14" s="652">
        <v>1567</v>
      </c>
      <c r="H14" s="649">
        <v>3252</v>
      </c>
      <c r="I14" s="653">
        <v>2230</v>
      </c>
    </row>
    <row r="15" spans="1:9" ht="12.75">
      <c r="A15" s="651" t="s">
        <v>53</v>
      </c>
      <c r="B15" s="650">
        <f aca="true" t="shared" si="1" ref="B15:I15">SUM(B16:B21)</f>
        <v>0</v>
      </c>
      <c r="C15" s="652">
        <f t="shared" si="1"/>
        <v>0</v>
      </c>
      <c r="D15" s="649">
        <f t="shared" si="1"/>
        <v>43</v>
      </c>
      <c r="E15" s="652">
        <f t="shared" si="1"/>
        <v>43</v>
      </c>
      <c r="F15" s="649">
        <f t="shared" si="1"/>
        <v>617</v>
      </c>
      <c r="G15" s="652">
        <f t="shared" si="1"/>
        <v>217</v>
      </c>
      <c r="H15" s="649">
        <f t="shared" si="1"/>
        <v>1122</v>
      </c>
      <c r="I15" s="653">
        <f t="shared" si="1"/>
        <v>722</v>
      </c>
    </row>
    <row r="16" spans="1:9" ht="26.25" customHeight="1">
      <c r="A16" s="654" t="s">
        <v>54</v>
      </c>
      <c r="B16" s="650">
        <v>0</v>
      </c>
      <c r="C16" s="652">
        <v>0</v>
      </c>
      <c r="D16" s="649">
        <v>0</v>
      </c>
      <c r="E16" s="652">
        <v>0</v>
      </c>
      <c r="F16" s="649">
        <v>127</v>
      </c>
      <c r="G16" s="652">
        <v>59</v>
      </c>
      <c r="H16" s="649">
        <v>9</v>
      </c>
      <c r="I16" s="653">
        <v>1</v>
      </c>
    </row>
    <row r="17" spans="1:9" ht="12.75">
      <c r="A17" s="654" t="s">
        <v>55</v>
      </c>
      <c r="B17" s="650">
        <v>0</v>
      </c>
      <c r="C17" s="652">
        <v>0</v>
      </c>
      <c r="D17" s="649">
        <v>0</v>
      </c>
      <c r="E17" s="652">
        <v>0</v>
      </c>
      <c r="F17" s="649">
        <v>81</v>
      </c>
      <c r="G17" s="652">
        <v>28</v>
      </c>
      <c r="H17" s="649">
        <v>115</v>
      </c>
      <c r="I17" s="653">
        <v>21</v>
      </c>
    </row>
    <row r="18" spans="1:9" ht="25.5">
      <c r="A18" s="654" t="s">
        <v>56</v>
      </c>
      <c r="B18" s="650">
        <v>0</v>
      </c>
      <c r="C18" s="652">
        <v>0</v>
      </c>
      <c r="D18" s="649">
        <v>0</v>
      </c>
      <c r="E18" s="652">
        <v>0</v>
      </c>
      <c r="F18" s="649">
        <v>280</v>
      </c>
      <c r="G18" s="652">
        <v>125</v>
      </c>
      <c r="H18" s="649">
        <v>300</v>
      </c>
      <c r="I18" s="653">
        <v>125</v>
      </c>
    </row>
    <row r="19" spans="1:9" ht="12.75">
      <c r="A19" s="654" t="s">
        <v>57</v>
      </c>
      <c r="B19" s="650">
        <v>0</v>
      </c>
      <c r="C19" s="652">
        <v>0</v>
      </c>
      <c r="D19" s="649">
        <v>0</v>
      </c>
      <c r="E19" s="652">
        <v>0</v>
      </c>
      <c r="F19" s="649">
        <v>129</v>
      </c>
      <c r="G19" s="652">
        <v>5</v>
      </c>
      <c r="H19" s="649">
        <v>121</v>
      </c>
      <c r="I19" s="653">
        <v>3</v>
      </c>
    </row>
    <row r="20" spans="1:9" ht="12.75">
      <c r="A20" s="654" t="s">
        <v>58</v>
      </c>
      <c r="B20" s="650">
        <v>0</v>
      </c>
      <c r="C20" s="652">
        <v>0</v>
      </c>
      <c r="D20" s="649">
        <v>0</v>
      </c>
      <c r="E20" s="652">
        <v>0</v>
      </c>
      <c r="F20" s="649">
        <v>0</v>
      </c>
      <c r="G20" s="652">
        <v>0</v>
      </c>
      <c r="H20" s="649">
        <v>27</v>
      </c>
      <c r="I20" s="653">
        <v>25</v>
      </c>
    </row>
    <row r="21" spans="1:9" ht="14.25">
      <c r="A21" s="654" t="s">
        <v>150</v>
      </c>
      <c r="B21" s="650">
        <v>0</v>
      </c>
      <c r="C21" s="652">
        <v>0</v>
      </c>
      <c r="D21" s="649">
        <v>43</v>
      </c>
      <c r="E21" s="652">
        <v>43</v>
      </c>
      <c r="F21" s="649">
        <v>0</v>
      </c>
      <c r="G21" s="652">
        <v>0</v>
      </c>
      <c r="H21" s="649">
        <v>550</v>
      </c>
      <c r="I21" s="653">
        <v>547</v>
      </c>
    </row>
    <row r="22" spans="1:9" s="645" customFormat="1" ht="13.5" thickBot="1">
      <c r="A22" s="655" t="s">
        <v>229</v>
      </c>
      <c r="B22" s="656">
        <f>B6+B15</f>
        <v>2456</v>
      </c>
      <c r="C22" s="657">
        <f>C6+C15</f>
        <v>1971</v>
      </c>
      <c r="D22" s="658">
        <f aca="true" t="shared" si="2" ref="D22:I22">D15+D6</f>
        <v>3377</v>
      </c>
      <c r="E22" s="657">
        <f t="shared" si="2"/>
        <v>2515</v>
      </c>
      <c r="F22" s="658">
        <f t="shared" si="2"/>
        <v>46764</v>
      </c>
      <c r="G22" s="657">
        <f t="shared" si="2"/>
        <v>36290</v>
      </c>
      <c r="H22" s="658">
        <f t="shared" si="2"/>
        <v>63275</v>
      </c>
      <c r="I22" s="659">
        <f t="shared" si="2"/>
        <v>46615</v>
      </c>
    </row>
    <row r="23" spans="1:9" ht="13.5" thickTop="1">
      <c r="A23" s="1598" t="s">
        <v>59</v>
      </c>
      <c r="B23" s="1599"/>
      <c r="C23" s="1599"/>
      <c r="D23" s="1599"/>
      <c r="E23" s="1599"/>
      <c r="F23" s="1599"/>
      <c r="G23" s="1599"/>
      <c r="H23" s="1599"/>
      <c r="I23" s="1599"/>
    </row>
    <row r="24" spans="1:9" ht="12.75">
      <c r="A24" s="646" t="s">
        <v>60</v>
      </c>
      <c r="B24" s="647"/>
      <c r="C24" s="647"/>
      <c r="D24" s="647"/>
      <c r="E24" s="647"/>
      <c r="F24" s="647"/>
      <c r="G24" s="648"/>
      <c r="H24" s="647"/>
      <c r="I24" s="648"/>
    </row>
    <row r="25" ht="12.75">
      <c r="A25" s="645" t="s">
        <v>742</v>
      </c>
    </row>
  </sheetData>
  <sheetProtection/>
  <mergeCells count="9">
    <mergeCell ref="A23:I23"/>
    <mergeCell ref="A1:I1"/>
    <mergeCell ref="B2:E2"/>
    <mergeCell ref="F2:I2"/>
    <mergeCell ref="B3:C3"/>
    <mergeCell ref="D3:E3"/>
    <mergeCell ref="F3:G3"/>
    <mergeCell ref="H3:I3"/>
    <mergeCell ref="B5:I5"/>
  </mergeCells>
  <printOptions/>
  <pageMargins left="0.7" right="0.7" top="0.787401575" bottom="0.7874015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11.421875" defaultRowHeight="15"/>
  <cols>
    <col min="1" max="1" width="25.57421875" style="0" customWidth="1"/>
    <col min="2" max="2" width="10.00390625" style="0" customWidth="1"/>
    <col min="3" max="3" width="8.00390625" style="0" customWidth="1"/>
    <col min="4" max="4" width="8.7109375" style="0" customWidth="1"/>
    <col min="5" max="5" width="8.28125" style="0" customWidth="1"/>
  </cols>
  <sheetData>
    <row r="1" spans="1:5" ht="14.25">
      <c r="A1" s="1320" t="s">
        <v>61</v>
      </c>
      <c r="B1" s="1320"/>
      <c r="C1" s="1320"/>
      <c r="D1" s="1320"/>
      <c r="E1" s="1320"/>
    </row>
    <row r="2" spans="1:5" ht="27.75" customHeight="1" thickBot="1">
      <c r="A2" s="1320"/>
      <c r="B2" s="1320"/>
      <c r="C2" s="1320"/>
      <c r="D2" s="1320"/>
      <c r="E2" s="1320"/>
    </row>
    <row r="3" spans="1:5" ht="16.5" customHeight="1" thickTop="1">
      <c r="A3" s="951"/>
      <c r="B3" s="1605" t="s">
        <v>62</v>
      </c>
      <c r="C3" s="1605"/>
      <c r="D3" s="1606" t="s">
        <v>63</v>
      </c>
      <c r="E3" s="1607"/>
    </row>
    <row r="4" spans="1:5" ht="14.25">
      <c r="A4" s="950" t="s">
        <v>64</v>
      </c>
      <c r="B4" s="665" t="s">
        <v>210</v>
      </c>
      <c r="C4" s="505" t="s">
        <v>211</v>
      </c>
      <c r="D4" s="668" t="s">
        <v>210</v>
      </c>
      <c r="E4" s="469" t="s">
        <v>211</v>
      </c>
    </row>
    <row r="5" spans="1:5" ht="14.25">
      <c r="A5" s="470" t="s">
        <v>65</v>
      </c>
      <c r="B5" s="666">
        <v>115</v>
      </c>
      <c r="C5" s="660">
        <f>B5/B10*100</f>
        <v>36.507936507936506</v>
      </c>
      <c r="D5" s="669">
        <v>0</v>
      </c>
      <c r="E5" s="661">
        <f>D5/D10*100</f>
        <v>0</v>
      </c>
    </row>
    <row r="6" spans="1:5" ht="24.75" customHeight="1">
      <c r="A6" s="538" t="s">
        <v>66</v>
      </c>
      <c r="B6" s="666">
        <v>66</v>
      </c>
      <c r="C6" s="660">
        <f>B6/B10*100</f>
        <v>20.952380952380953</v>
      </c>
      <c r="D6" s="669">
        <v>86</v>
      </c>
      <c r="E6" s="661">
        <f>D6/D10*100</f>
        <v>56.209150326797385</v>
      </c>
    </row>
    <row r="7" spans="1:5" ht="24.75" customHeight="1">
      <c r="A7" s="538" t="s">
        <v>67</v>
      </c>
      <c r="B7" s="666">
        <v>110</v>
      </c>
      <c r="C7" s="660">
        <f>B7/B10*100</f>
        <v>34.92063492063492</v>
      </c>
      <c r="D7" s="669">
        <v>40</v>
      </c>
      <c r="E7" s="661">
        <f>D7/D10*100</f>
        <v>26.143790849673206</v>
      </c>
    </row>
    <row r="8" spans="1:5" ht="14.25">
      <c r="A8" s="538" t="s">
        <v>68</v>
      </c>
      <c r="B8" s="666">
        <v>22</v>
      </c>
      <c r="C8" s="660">
        <f>B8/B10*100</f>
        <v>6.984126984126984</v>
      </c>
      <c r="D8" s="669">
        <v>0</v>
      </c>
      <c r="E8" s="661">
        <f>D8/D10*100</f>
        <v>0</v>
      </c>
    </row>
    <row r="9" spans="1:5" ht="14.25">
      <c r="A9" s="538" t="s">
        <v>69</v>
      </c>
      <c r="B9" s="666">
        <v>2</v>
      </c>
      <c r="C9" s="660">
        <f>B9/B10*100</f>
        <v>0.6349206349206349</v>
      </c>
      <c r="D9" s="669">
        <v>27</v>
      </c>
      <c r="E9" s="661">
        <f>D9/D10*100</f>
        <v>17.647058823529413</v>
      </c>
    </row>
    <row r="10" spans="1:5" ht="15" thickBot="1">
      <c r="A10" s="664" t="s">
        <v>229</v>
      </c>
      <c r="B10" s="667">
        <f>SUM(B5:B9)</f>
        <v>315</v>
      </c>
      <c r="C10" s="662">
        <f>SUM(C5:C9)</f>
        <v>100</v>
      </c>
      <c r="D10" s="670">
        <f>SUM(D5:D9)</f>
        <v>153</v>
      </c>
      <c r="E10" s="663">
        <f>SUM(E5:E9)</f>
        <v>100</v>
      </c>
    </row>
    <row r="11" ht="15" thickTop="1">
      <c r="A11" s="262" t="s">
        <v>348</v>
      </c>
    </row>
  </sheetData>
  <sheetProtection/>
  <mergeCells count="3">
    <mergeCell ref="B3:C3"/>
    <mergeCell ref="D3:E3"/>
    <mergeCell ref="A1:E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O2"/>
    </sheetView>
  </sheetViews>
  <sheetFormatPr defaultColWidth="11.421875" defaultRowHeight="15"/>
  <cols>
    <col min="1" max="1" width="16.7109375" style="16" customWidth="1"/>
    <col min="2" max="3" width="5.7109375" style="16" customWidth="1"/>
    <col min="4" max="5" width="5.57421875" style="16" customWidth="1"/>
    <col min="6" max="7" width="5.28125" style="16" customWidth="1"/>
    <col min="8" max="9" width="4.57421875" style="16" customWidth="1"/>
    <col min="10" max="10" width="5.7109375" style="16" customWidth="1"/>
    <col min="11" max="11" width="6.57421875" style="16" customWidth="1"/>
    <col min="12" max="13" width="5.140625" style="16" customWidth="1"/>
    <col min="14" max="14" width="5.28125" style="16" customWidth="1"/>
    <col min="15" max="15" width="10.00390625" style="16" customWidth="1"/>
    <col min="16" max="22" width="7.7109375" style="16" customWidth="1"/>
    <col min="23" max="16384" width="11.421875" style="16" customWidth="1"/>
  </cols>
  <sheetData>
    <row r="1" spans="1:22" ht="12.75">
      <c r="A1" s="900" t="s">
        <v>705</v>
      </c>
      <c r="B1" s="900"/>
      <c r="C1" s="900"/>
      <c r="D1" s="900"/>
      <c r="E1" s="900"/>
      <c r="F1" s="900"/>
      <c r="G1" s="900"/>
      <c r="H1" s="900"/>
      <c r="I1" s="900"/>
      <c r="J1" s="900"/>
      <c r="K1" s="900"/>
      <c r="L1" s="900"/>
      <c r="M1" s="900"/>
      <c r="N1" s="900"/>
      <c r="O1" s="900"/>
      <c r="P1" s="151"/>
      <c r="Q1" s="151"/>
      <c r="R1" s="151"/>
      <c r="S1" s="151"/>
      <c r="T1" s="151"/>
      <c r="U1" s="151"/>
      <c r="V1" s="151"/>
    </row>
    <row r="2" spans="1:22" ht="13.5" thickBot="1">
      <c r="A2" s="900"/>
      <c r="B2" s="900"/>
      <c r="C2" s="900"/>
      <c r="D2" s="900"/>
      <c r="E2" s="900"/>
      <c r="F2" s="900"/>
      <c r="G2" s="900"/>
      <c r="H2" s="900"/>
      <c r="I2" s="900"/>
      <c r="J2" s="900"/>
      <c r="K2" s="900"/>
      <c r="L2" s="900"/>
      <c r="M2" s="900"/>
      <c r="N2" s="900"/>
      <c r="O2" s="900"/>
      <c r="P2" s="151"/>
      <c r="Q2" s="151"/>
      <c r="R2" s="151"/>
      <c r="S2" s="151"/>
      <c r="T2" s="151"/>
      <c r="U2" s="151"/>
      <c r="V2" s="151"/>
    </row>
    <row r="3" spans="1:22" ht="13.5" thickTop="1">
      <c r="A3" s="792"/>
      <c r="B3" s="913" t="s">
        <v>513</v>
      </c>
      <c r="C3" s="913"/>
      <c r="D3" s="913"/>
      <c r="E3" s="913"/>
      <c r="F3" s="913"/>
      <c r="G3" s="913"/>
      <c r="H3" s="913"/>
      <c r="I3" s="913"/>
      <c r="J3" s="913"/>
      <c r="K3" s="913"/>
      <c r="L3" s="913"/>
      <c r="M3" s="913"/>
      <c r="N3" s="913"/>
      <c r="O3" s="905"/>
      <c r="P3" s="151"/>
      <c r="Q3" s="151"/>
      <c r="R3" s="151"/>
      <c r="S3" s="151"/>
      <c r="T3" s="151"/>
      <c r="U3" s="151"/>
      <c r="V3" s="151"/>
    </row>
    <row r="4" spans="1:22" ht="24.75" customHeight="1">
      <c r="A4" s="793"/>
      <c r="B4" s="912" t="s">
        <v>507</v>
      </c>
      <c r="C4" s="909"/>
      <c r="D4" s="908" t="s">
        <v>508</v>
      </c>
      <c r="E4" s="909"/>
      <c r="F4" s="908" t="s">
        <v>509</v>
      </c>
      <c r="G4" s="909"/>
      <c r="H4" s="903" t="s">
        <v>510</v>
      </c>
      <c r="I4" s="903"/>
      <c r="J4" s="904" t="s">
        <v>265</v>
      </c>
      <c r="K4" s="899"/>
      <c r="L4" s="908" t="s">
        <v>511</v>
      </c>
      <c r="M4" s="909"/>
      <c r="N4" s="910" t="s">
        <v>515</v>
      </c>
      <c r="O4" s="911"/>
      <c r="P4" s="151"/>
      <c r="Q4" s="151"/>
      <c r="R4" s="151"/>
      <c r="S4" s="151"/>
      <c r="T4" s="151"/>
      <c r="U4" s="151"/>
      <c r="V4" s="151"/>
    </row>
    <row r="5" spans="1:22" ht="24.75" customHeight="1">
      <c r="A5" s="793"/>
      <c r="B5" s="912"/>
      <c r="C5" s="909"/>
      <c r="D5" s="908"/>
      <c r="E5" s="909"/>
      <c r="F5" s="908"/>
      <c r="G5" s="909"/>
      <c r="H5" s="903"/>
      <c r="I5" s="903"/>
      <c r="J5" s="906" t="s">
        <v>512</v>
      </c>
      <c r="K5" s="907"/>
      <c r="L5" s="908"/>
      <c r="M5" s="909"/>
      <c r="N5" s="910"/>
      <c r="O5" s="911"/>
      <c r="P5" s="151"/>
      <c r="Q5" s="151"/>
      <c r="R5" s="151"/>
      <c r="S5" s="151"/>
      <c r="T5" s="151"/>
      <c r="U5" s="151"/>
      <c r="V5" s="151"/>
    </row>
    <row r="6" spans="1:22" ht="24.75" customHeight="1">
      <c r="A6" s="793"/>
      <c r="B6" s="912"/>
      <c r="C6" s="909"/>
      <c r="D6" s="908"/>
      <c r="E6" s="909"/>
      <c r="F6" s="908"/>
      <c r="G6" s="909"/>
      <c r="H6" s="903"/>
      <c r="I6" s="903"/>
      <c r="J6" s="906"/>
      <c r="K6" s="907"/>
      <c r="L6" s="908"/>
      <c r="M6" s="909"/>
      <c r="N6" s="910"/>
      <c r="O6" s="911"/>
      <c r="P6" s="145"/>
      <c r="Q6" s="145"/>
      <c r="R6" s="145"/>
      <c r="S6" s="145"/>
      <c r="T6" s="145"/>
      <c r="U6" s="145"/>
      <c r="V6" s="145"/>
    </row>
    <row r="7" spans="1:22" ht="12.75">
      <c r="A7" s="793"/>
      <c r="B7" s="901" t="s">
        <v>210</v>
      </c>
      <c r="C7" s="901"/>
      <c r="D7" s="901"/>
      <c r="E7" s="901"/>
      <c r="F7" s="901"/>
      <c r="G7" s="901"/>
      <c r="H7" s="901"/>
      <c r="I7" s="901"/>
      <c r="J7" s="901"/>
      <c r="K7" s="901"/>
      <c r="L7" s="901"/>
      <c r="M7" s="901"/>
      <c r="N7" s="901"/>
      <c r="O7" s="902"/>
      <c r="P7" s="145"/>
      <c r="Q7" s="145"/>
      <c r="R7" s="145"/>
      <c r="S7" s="145"/>
      <c r="T7" s="145"/>
      <c r="U7" s="145"/>
      <c r="V7" s="145"/>
    </row>
    <row r="8" spans="1:22" ht="12.75">
      <c r="A8" s="153" t="s">
        <v>498</v>
      </c>
      <c r="B8" s="920">
        <v>1858</v>
      </c>
      <c r="C8" s="921"/>
      <c r="D8" s="920">
        <v>3017</v>
      </c>
      <c r="E8" s="921"/>
      <c r="F8" s="920">
        <v>4425</v>
      </c>
      <c r="G8" s="921"/>
      <c r="H8" s="920">
        <v>9495</v>
      </c>
      <c r="I8" s="921"/>
      <c r="J8" s="920">
        <v>3825</v>
      </c>
      <c r="K8" s="921"/>
      <c r="L8" s="920">
        <v>1308</v>
      </c>
      <c r="M8" s="921"/>
      <c r="N8" s="920">
        <v>20103</v>
      </c>
      <c r="O8" s="921"/>
      <c r="P8" s="152"/>
      <c r="Q8" s="152"/>
      <c r="R8" s="152"/>
      <c r="S8" s="152"/>
      <c r="T8" s="152"/>
      <c r="U8" s="152"/>
      <c r="V8" s="152"/>
    </row>
    <row r="9" spans="1:22" ht="12.75">
      <c r="A9" s="154" t="s">
        <v>499</v>
      </c>
      <c r="B9" s="920">
        <v>356</v>
      </c>
      <c r="C9" s="921"/>
      <c r="D9" s="920">
        <v>435</v>
      </c>
      <c r="E9" s="921"/>
      <c r="F9" s="920">
        <v>901</v>
      </c>
      <c r="G9" s="921"/>
      <c r="H9" s="920">
        <v>2996</v>
      </c>
      <c r="I9" s="921"/>
      <c r="J9" s="920">
        <v>1136</v>
      </c>
      <c r="K9" s="921"/>
      <c r="L9" s="920">
        <v>482</v>
      </c>
      <c r="M9" s="921"/>
      <c r="N9" s="920">
        <v>5170</v>
      </c>
      <c r="O9" s="921"/>
      <c r="P9" s="152"/>
      <c r="Q9" s="152"/>
      <c r="R9" s="152"/>
      <c r="S9" s="152"/>
      <c r="T9" s="152"/>
      <c r="U9" s="152"/>
      <c r="V9" s="152"/>
    </row>
    <row r="10" spans="1:22" ht="12.75">
      <c r="A10" s="154" t="s">
        <v>500</v>
      </c>
      <c r="B10" s="920">
        <f>SUM(B8-B9)</f>
        <v>1502</v>
      </c>
      <c r="C10" s="921"/>
      <c r="D10" s="920">
        <f>SUM(D8-D9)</f>
        <v>2582</v>
      </c>
      <c r="E10" s="921"/>
      <c r="F10" s="920">
        <f>SUM(F8-F9)</f>
        <v>3524</v>
      </c>
      <c r="G10" s="921"/>
      <c r="H10" s="920">
        <f>SUM(H8-H9)</f>
        <v>6499</v>
      </c>
      <c r="I10" s="921"/>
      <c r="J10" s="920">
        <f>SUM(J8-J9)</f>
        <v>2689</v>
      </c>
      <c r="K10" s="921"/>
      <c r="L10" s="920">
        <f>SUM(L8-L9)</f>
        <v>826</v>
      </c>
      <c r="M10" s="921"/>
      <c r="N10" s="920">
        <v>14933</v>
      </c>
      <c r="O10" s="921"/>
      <c r="P10" s="152"/>
      <c r="Q10" s="152"/>
      <c r="R10" s="152"/>
      <c r="S10" s="152"/>
      <c r="T10" s="152"/>
      <c r="U10" s="152"/>
      <c r="V10" s="152"/>
    </row>
    <row r="11" spans="1:22" ht="12.75">
      <c r="A11" s="155" t="s">
        <v>501</v>
      </c>
      <c r="B11" s="920">
        <v>90</v>
      </c>
      <c r="C11" s="921"/>
      <c r="D11" s="920">
        <v>68</v>
      </c>
      <c r="E11" s="921"/>
      <c r="F11" s="920">
        <v>82</v>
      </c>
      <c r="G11" s="921"/>
      <c r="H11" s="920">
        <v>201</v>
      </c>
      <c r="I11" s="921"/>
      <c r="J11" s="920">
        <v>93</v>
      </c>
      <c r="K11" s="921"/>
      <c r="L11" s="920">
        <v>20</v>
      </c>
      <c r="M11" s="921"/>
      <c r="N11" s="920">
        <v>461</v>
      </c>
      <c r="O11" s="921"/>
      <c r="P11" s="152"/>
      <c r="Q11" s="152"/>
      <c r="R11" s="152"/>
      <c r="S11" s="152"/>
      <c r="T11" s="152"/>
      <c r="U11" s="152"/>
      <c r="V11" s="152"/>
    </row>
    <row r="12" spans="1:22" ht="12.75">
      <c r="A12" s="155" t="s">
        <v>502</v>
      </c>
      <c r="B12" s="920">
        <v>12</v>
      </c>
      <c r="C12" s="921"/>
      <c r="D12" s="920">
        <v>122</v>
      </c>
      <c r="E12" s="921"/>
      <c r="F12" s="920">
        <v>136</v>
      </c>
      <c r="G12" s="921"/>
      <c r="H12" s="920">
        <v>952</v>
      </c>
      <c r="I12" s="921"/>
      <c r="J12" s="920">
        <v>557</v>
      </c>
      <c r="K12" s="921"/>
      <c r="L12" s="920">
        <v>75</v>
      </c>
      <c r="M12" s="921"/>
      <c r="N12" s="920">
        <v>1297</v>
      </c>
      <c r="O12" s="921"/>
      <c r="P12" s="147"/>
      <c r="Q12" s="147"/>
      <c r="R12" s="147"/>
      <c r="S12" s="147"/>
      <c r="T12" s="147"/>
      <c r="U12" s="147"/>
      <c r="V12" s="147"/>
    </row>
    <row r="13" spans="1:22" ht="12.75">
      <c r="A13" s="155" t="s">
        <v>503</v>
      </c>
      <c r="B13" s="920">
        <v>134</v>
      </c>
      <c r="C13" s="921"/>
      <c r="D13" s="920">
        <v>415</v>
      </c>
      <c r="E13" s="921"/>
      <c r="F13" s="920">
        <v>829</v>
      </c>
      <c r="G13" s="921"/>
      <c r="H13" s="920">
        <v>2112</v>
      </c>
      <c r="I13" s="921"/>
      <c r="J13" s="920">
        <v>1024</v>
      </c>
      <c r="K13" s="921"/>
      <c r="L13" s="920">
        <v>230</v>
      </c>
      <c r="M13" s="921"/>
      <c r="N13" s="920">
        <v>3720</v>
      </c>
      <c r="O13" s="921"/>
      <c r="P13" s="152"/>
      <c r="Q13" s="152"/>
      <c r="R13" s="152"/>
      <c r="S13" s="152"/>
      <c r="T13" s="152"/>
      <c r="U13" s="152"/>
      <c r="V13" s="152"/>
    </row>
    <row r="14" spans="1:22" ht="12.75">
      <c r="A14" s="155" t="s">
        <v>504</v>
      </c>
      <c r="B14" s="920">
        <v>255</v>
      </c>
      <c r="C14" s="921"/>
      <c r="D14" s="920">
        <v>836</v>
      </c>
      <c r="E14" s="921"/>
      <c r="F14" s="920">
        <v>1337</v>
      </c>
      <c r="G14" s="921"/>
      <c r="H14" s="920">
        <v>2529</v>
      </c>
      <c r="I14" s="921"/>
      <c r="J14" s="920">
        <v>954</v>
      </c>
      <c r="K14" s="921"/>
      <c r="L14" s="920">
        <v>477</v>
      </c>
      <c r="M14" s="921"/>
      <c r="N14" s="920">
        <v>5434</v>
      </c>
      <c r="O14" s="921"/>
      <c r="P14" s="152"/>
      <c r="Q14" s="152"/>
      <c r="R14" s="152"/>
      <c r="S14" s="152"/>
      <c r="T14" s="152"/>
      <c r="U14" s="152"/>
      <c r="V14" s="152"/>
    </row>
    <row r="15" spans="1:22" ht="12.75">
      <c r="A15" s="155" t="s">
        <v>505</v>
      </c>
      <c r="B15" s="920">
        <v>160</v>
      </c>
      <c r="C15" s="921"/>
      <c r="D15" s="920">
        <v>598</v>
      </c>
      <c r="E15" s="921"/>
      <c r="F15" s="920">
        <v>744</v>
      </c>
      <c r="G15" s="921"/>
      <c r="H15" s="920">
        <v>1335</v>
      </c>
      <c r="I15" s="921"/>
      <c r="J15" s="920">
        <v>305</v>
      </c>
      <c r="K15" s="921"/>
      <c r="L15" s="920">
        <v>247</v>
      </c>
      <c r="M15" s="921"/>
      <c r="N15" s="920">
        <v>3084</v>
      </c>
      <c r="O15" s="921"/>
      <c r="P15" s="148"/>
      <c r="Q15" s="148"/>
      <c r="R15" s="148"/>
      <c r="S15" s="148"/>
      <c r="T15" s="148"/>
      <c r="U15" s="148"/>
      <c r="V15" s="148"/>
    </row>
    <row r="16" spans="1:22" ht="13.5" thickBot="1">
      <c r="A16" s="156" t="s">
        <v>506</v>
      </c>
      <c r="B16" s="914">
        <v>118</v>
      </c>
      <c r="C16" s="915"/>
      <c r="D16" s="914">
        <v>255</v>
      </c>
      <c r="E16" s="915"/>
      <c r="F16" s="914">
        <v>203</v>
      </c>
      <c r="G16" s="915"/>
      <c r="H16" s="914">
        <v>620</v>
      </c>
      <c r="I16" s="915"/>
      <c r="J16" s="914">
        <v>103</v>
      </c>
      <c r="K16" s="915"/>
      <c r="L16" s="914">
        <v>85</v>
      </c>
      <c r="M16" s="915"/>
      <c r="N16" s="914">
        <v>1281</v>
      </c>
      <c r="O16" s="915"/>
      <c r="P16" s="148"/>
      <c r="Q16" s="148"/>
      <c r="R16" s="148"/>
      <c r="S16" s="148"/>
      <c r="T16" s="148"/>
      <c r="U16" s="148"/>
      <c r="V16" s="148"/>
    </row>
    <row r="17" spans="1:22" ht="28.5" customHeight="1" thickTop="1">
      <c r="A17" s="894" t="s">
        <v>514</v>
      </c>
      <c r="B17" s="895"/>
      <c r="C17" s="895"/>
      <c r="D17" s="895"/>
      <c r="E17" s="895"/>
      <c r="F17" s="895"/>
      <c r="G17" s="895"/>
      <c r="H17" s="895"/>
      <c r="I17" s="895"/>
      <c r="J17" s="895"/>
      <c r="K17" s="895"/>
      <c r="L17" s="895"/>
      <c r="M17" s="895"/>
      <c r="N17" s="895"/>
      <c r="O17" s="896"/>
      <c r="P17" s="148"/>
      <c r="Q17" s="148"/>
      <c r="R17" s="148"/>
      <c r="S17" s="148"/>
      <c r="T17" s="148"/>
      <c r="U17" s="148"/>
      <c r="V17" s="148"/>
    </row>
    <row r="18" spans="1:22" ht="12.75">
      <c r="A18" s="897" t="s">
        <v>516</v>
      </c>
      <c r="B18" s="897"/>
      <c r="C18" s="897"/>
      <c r="D18" s="897"/>
      <c r="E18" s="897"/>
      <c r="F18" s="897"/>
      <c r="G18" s="897"/>
      <c r="H18" s="897"/>
      <c r="I18" s="897"/>
      <c r="J18" s="897"/>
      <c r="K18" s="897"/>
      <c r="L18" s="897"/>
      <c r="M18" s="897"/>
      <c r="N18" s="897"/>
      <c r="O18" s="897"/>
      <c r="P18" s="149"/>
      <c r="Q18" s="149"/>
      <c r="R18" s="149"/>
      <c r="S18" s="149"/>
      <c r="T18" s="149"/>
      <c r="U18" s="149"/>
      <c r="V18" s="149"/>
    </row>
    <row r="19" spans="1:22" ht="12.75">
      <c r="A19" s="150"/>
      <c r="B19" s="152"/>
      <c r="C19" s="152"/>
      <c r="D19" s="152"/>
      <c r="E19" s="152"/>
      <c r="F19" s="152"/>
      <c r="G19" s="152"/>
      <c r="H19" s="152"/>
      <c r="I19" s="152"/>
      <c r="J19" s="152"/>
      <c r="K19" s="152"/>
      <c r="L19" s="152"/>
      <c r="M19" s="152"/>
      <c r="N19" s="152"/>
      <c r="O19" s="152"/>
      <c r="P19" s="152"/>
      <c r="Q19" s="152"/>
      <c r="R19" s="152"/>
      <c r="S19" s="152"/>
      <c r="T19" s="152"/>
      <c r="U19" s="152"/>
      <c r="V19" s="152"/>
    </row>
    <row r="20" spans="1:22" ht="12.75">
      <c r="A20" s="150"/>
      <c r="B20" s="152"/>
      <c r="C20" s="152"/>
      <c r="D20" s="152"/>
      <c r="E20" s="152"/>
      <c r="F20" s="152"/>
      <c r="G20" s="152"/>
      <c r="H20" s="152"/>
      <c r="I20" s="152"/>
      <c r="J20" s="152"/>
      <c r="K20" s="152"/>
      <c r="L20" s="152"/>
      <c r="M20" s="152"/>
      <c r="N20" s="152"/>
      <c r="O20" s="152"/>
      <c r="P20" s="152"/>
      <c r="Q20" s="152"/>
      <c r="R20" s="152"/>
      <c r="S20" s="152"/>
      <c r="T20" s="152"/>
      <c r="U20" s="152"/>
      <c r="V20" s="152"/>
    </row>
    <row r="21" spans="1:22" ht="12.75">
      <c r="A21" s="152"/>
      <c r="B21" s="152"/>
      <c r="C21" s="152"/>
      <c r="D21" s="152"/>
      <c r="E21" s="152"/>
      <c r="F21" s="152"/>
      <c r="G21" s="152"/>
      <c r="H21" s="152"/>
      <c r="I21" s="152"/>
      <c r="J21" s="152"/>
      <c r="K21" s="152"/>
      <c r="L21" s="152"/>
      <c r="M21" s="152"/>
      <c r="N21" s="152"/>
      <c r="O21" s="152"/>
      <c r="P21" s="152"/>
      <c r="Q21" s="152"/>
      <c r="R21" s="152"/>
      <c r="S21" s="152"/>
      <c r="T21" s="152"/>
      <c r="U21" s="152"/>
      <c r="V21" s="152"/>
    </row>
    <row r="23" spans="1:14" ht="12.75">
      <c r="A23" s="144"/>
      <c r="B23" s="146"/>
      <c r="C23" s="146"/>
      <c r="D23" s="146"/>
      <c r="E23" s="146"/>
      <c r="F23" s="146"/>
      <c r="G23" s="146"/>
      <c r="H23" s="146"/>
      <c r="I23" s="146"/>
      <c r="J23" s="147"/>
      <c r="K23" s="147"/>
      <c r="L23" s="146"/>
      <c r="M23" s="152"/>
      <c r="N23" s="148"/>
    </row>
    <row r="24" spans="1:14" ht="12.75">
      <c r="A24" s="145"/>
      <c r="B24" s="152"/>
      <c r="C24" s="152"/>
      <c r="D24" s="152"/>
      <c r="E24" s="152"/>
      <c r="F24" s="152"/>
      <c r="G24" s="152"/>
      <c r="H24" s="152"/>
      <c r="I24" s="152"/>
      <c r="J24" s="147"/>
      <c r="K24" s="147"/>
      <c r="L24" s="152"/>
      <c r="M24" s="152"/>
      <c r="N24" s="148"/>
    </row>
    <row r="25" spans="1:14" ht="12.75">
      <c r="A25" s="145"/>
      <c r="B25" s="152"/>
      <c r="C25" s="152"/>
      <c r="D25" s="152"/>
      <c r="E25" s="152"/>
      <c r="F25" s="152"/>
      <c r="G25" s="152"/>
      <c r="H25" s="152"/>
      <c r="I25" s="152"/>
      <c r="J25" s="147"/>
      <c r="K25" s="147"/>
      <c r="L25" s="152"/>
      <c r="M25" s="152"/>
      <c r="N25" s="148"/>
    </row>
    <row r="26" spans="1:14" ht="12.75">
      <c r="A26" s="145"/>
      <c r="B26" s="152"/>
      <c r="C26" s="152"/>
      <c r="D26" s="152"/>
      <c r="E26" s="152"/>
      <c r="F26" s="152"/>
      <c r="G26" s="152"/>
      <c r="H26" s="152"/>
      <c r="I26" s="152"/>
      <c r="J26" s="147"/>
      <c r="K26" s="147"/>
      <c r="L26" s="152"/>
      <c r="M26" s="152"/>
      <c r="N26" s="148"/>
    </row>
    <row r="27" spans="1:14" ht="12.75">
      <c r="A27" s="145"/>
      <c r="B27" s="152"/>
      <c r="C27" s="152"/>
      <c r="D27" s="152"/>
      <c r="E27" s="152"/>
      <c r="F27" s="152"/>
      <c r="G27" s="152"/>
      <c r="H27" s="152"/>
      <c r="I27" s="152"/>
      <c r="J27" s="147"/>
      <c r="K27" s="147"/>
      <c r="L27" s="152"/>
      <c r="M27" s="152"/>
      <c r="N27" s="148"/>
    </row>
    <row r="28" spans="1:14" ht="12.75">
      <c r="A28" s="145"/>
      <c r="B28" s="152"/>
      <c r="C28" s="152"/>
      <c r="D28" s="152"/>
      <c r="E28" s="152"/>
      <c r="F28" s="152"/>
      <c r="G28" s="152"/>
      <c r="H28" s="152"/>
      <c r="I28" s="152"/>
      <c r="J28" s="147"/>
      <c r="K28" s="147"/>
      <c r="L28" s="152"/>
      <c r="M28" s="152"/>
      <c r="N28" s="148"/>
    </row>
    <row r="29" spans="1:14" ht="12.75">
      <c r="A29" s="145"/>
      <c r="B29" s="152"/>
      <c r="C29" s="152"/>
      <c r="D29" s="152"/>
      <c r="E29" s="152"/>
      <c r="F29" s="152"/>
      <c r="G29" s="152"/>
      <c r="H29" s="152"/>
      <c r="I29" s="152"/>
      <c r="J29" s="147"/>
      <c r="K29" s="147"/>
      <c r="L29" s="152"/>
      <c r="M29" s="152"/>
      <c r="N29" s="148"/>
    </row>
    <row r="30" spans="1:14" ht="12.75">
      <c r="A30" s="145"/>
      <c r="B30" s="152"/>
      <c r="C30" s="152"/>
      <c r="D30" s="152"/>
      <c r="E30" s="152"/>
      <c r="F30" s="152"/>
      <c r="G30" s="152"/>
      <c r="H30" s="152"/>
      <c r="I30" s="152"/>
      <c r="J30" s="147"/>
      <c r="K30" s="147"/>
      <c r="L30" s="152"/>
      <c r="M30" s="152"/>
      <c r="N30" s="148"/>
    </row>
    <row r="31" spans="1:14" ht="12.75">
      <c r="A31" s="145"/>
      <c r="B31" s="152"/>
      <c r="C31" s="152"/>
      <c r="D31" s="152"/>
      <c r="E31" s="152"/>
      <c r="F31" s="152"/>
      <c r="G31" s="152"/>
      <c r="H31" s="152"/>
      <c r="I31" s="152"/>
      <c r="J31" s="147"/>
      <c r="K31" s="147"/>
      <c r="L31" s="152"/>
      <c r="M31" s="152"/>
      <c r="N31" s="148"/>
    </row>
    <row r="32" spans="1:14" ht="12.75">
      <c r="A32" s="145"/>
      <c r="B32" s="152"/>
      <c r="C32" s="152"/>
      <c r="D32" s="152"/>
      <c r="E32" s="152"/>
      <c r="F32" s="152"/>
      <c r="G32" s="152"/>
      <c r="H32" s="152"/>
      <c r="I32" s="152"/>
      <c r="J32" s="147"/>
      <c r="K32" s="147"/>
      <c r="L32" s="152"/>
      <c r="M32" s="152"/>
      <c r="N32" s="148"/>
    </row>
    <row r="33" spans="1:14" ht="12.75">
      <c r="A33" s="145"/>
      <c r="B33" s="152"/>
      <c r="C33" s="152"/>
      <c r="D33" s="152"/>
      <c r="E33" s="152"/>
      <c r="F33" s="152"/>
      <c r="G33" s="152"/>
      <c r="H33" s="152"/>
      <c r="I33" s="152"/>
      <c r="J33" s="147"/>
      <c r="K33" s="147"/>
      <c r="L33" s="152"/>
      <c r="M33" s="152"/>
      <c r="N33" s="148"/>
    </row>
    <row r="34" spans="1:14" ht="12.75">
      <c r="A34" s="145"/>
      <c r="B34" s="152"/>
      <c r="C34" s="152"/>
      <c r="D34" s="152"/>
      <c r="E34" s="152"/>
      <c r="F34" s="152"/>
      <c r="G34" s="152"/>
      <c r="H34" s="152"/>
      <c r="I34" s="152"/>
      <c r="J34" s="147"/>
      <c r="K34" s="147"/>
      <c r="L34" s="152"/>
      <c r="M34" s="152"/>
      <c r="N34" s="148"/>
    </row>
    <row r="35" spans="1:14" ht="12.75">
      <c r="A35" s="145"/>
      <c r="B35" s="152"/>
      <c r="C35" s="152"/>
      <c r="D35" s="152"/>
      <c r="E35" s="152"/>
      <c r="F35" s="152"/>
      <c r="G35" s="152"/>
      <c r="H35" s="152"/>
      <c r="I35" s="152"/>
      <c r="J35" s="147"/>
      <c r="K35" s="147"/>
      <c r="L35" s="152"/>
      <c r="M35" s="152"/>
      <c r="N35" s="148"/>
    </row>
    <row r="36" spans="1:14" ht="12.75">
      <c r="A36" s="145"/>
      <c r="B36" s="152"/>
      <c r="C36" s="152"/>
      <c r="D36" s="152"/>
      <c r="E36" s="152"/>
      <c r="F36" s="152"/>
      <c r="G36" s="152"/>
      <c r="H36" s="152"/>
      <c r="I36" s="152"/>
      <c r="J36" s="147"/>
      <c r="K36" s="147"/>
      <c r="L36" s="152"/>
      <c r="M36" s="152"/>
      <c r="N36" s="148"/>
    </row>
    <row r="37" spans="1:14" ht="12.75">
      <c r="A37" s="145"/>
      <c r="B37" s="152"/>
      <c r="C37" s="152"/>
      <c r="D37" s="152"/>
      <c r="E37" s="152"/>
      <c r="F37" s="152"/>
      <c r="G37" s="152"/>
      <c r="H37" s="152"/>
      <c r="I37" s="152"/>
      <c r="J37" s="147"/>
      <c r="K37" s="147"/>
      <c r="L37" s="152"/>
      <c r="M37" s="152"/>
      <c r="N37" s="148"/>
    </row>
    <row r="38" spans="1:14" ht="12.75">
      <c r="A38" s="145"/>
      <c r="B38" s="152"/>
      <c r="C38" s="152"/>
      <c r="D38" s="152"/>
      <c r="E38" s="152"/>
      <c r="F38" s="152"/>
      <c r="G38" s="152"/>
      <c r="H38" s="152"/>
      <c r="I38" s="152"/>
      <c r="J38" s="147"/>
      <c r="K38" s="147"/>
      <c r="L38" s="152"/>
      <c r="M38" s="152"/>
      <c r="N38" s="148"/>
    </row>
    <row r="39" spans="1:14" ht="12.75">
      <c r="A39" s="145"/>
      <c r="B39" s="152"/>
      <c r="C39" s="152"/>
      <c r="D39" s="152"/>
      <c r="E39" s="152"/>
      <c r="F39" s="152"/>
      <c r="G39" s="152"/>
      <c r="H39" s="152"/>
      <c r="I39" s="152"/>
      <c r="J39" s="147"/>
      <c r="K39" s="147"/>
      <c r="L39" s="152"/>
      <c r="M39" s="152"/>
      <c r="N39" s="148"/>
    </row>
  </sheetData>
  <sheetProtection/>
  <mergeCells count="76">
    <mergeCell ref="H14:I14"/>
    <mergeCell ref="L14:M14"/>
    <mergeCell ref="F15:G15"/>
    <mergeCell ref="H15:I15"/>
    <mergeCell ref="J14:K14"/>
    <mergeCell ref="J15:K15"/>
    <mergeCell ref="N14:O14"/>
    <mergeCell ref="N13:O13"/>
    <mergeCell ref="A18:O18"/>
    <mergeCell ref="D16:E16"/>
    <mergeCell ref="F16:G16"/>
    <mergeCell ref="H16:I16"/>
    <mergeCell ref="J16:K16"/>
    <mergeCell ref="L16:M16"/>
    <mergeCell ref="N16:O16"/>
    <mergeCell ref="F14:G14"/>
    <mergeCell ref="A1:O2"/>
    <mergeCell ref="A17:O17"/>
    <mergeCell ref="D15:E15"/>
    <mergeCell ref="L15:M15"/>
    <mergeCell ref="N15:O15"/>
    <mergeCell ref="D14:E14"/>
    <mergeCell ref="L11:M11"/>
    <mergeCell ref="N11:O11"/>
    <mergeCell ref="J10:K10"/>
    <mergeCell ref="D13:E13"/>
    <mergeCell ref="F13:G13"/>
    <mergeCell ref="H13:I13"/>
    <mergeCell ref="J13:K13"/>
    <mergeCell ref="L13:M13"/>
    <mergeCell ref="H12:I12"/>
    <mergeCell ref="J12:K12"/>
    <mergeCell ref="L9:M9"/>
    <mergeCell ref="N9:O9"/>
    <mergeCell ref="N10:O10"/>
    <mergeCell ref="J9:K9"/>
    <mergeCell ref="L12:M12"/>
    <mergeCell ref="N12:O12"/>
    <mergeCell ref="D10:E10"/>
    <mergeCell ref="F10:G10"/>
    <mergeCell ref="H10:I10"/>
    <mergeCell ref="L10:M10"/>
    <mergeCell ref="F9:G9"/>
    <mergeCell ref="B3:O3"/>
    <mergeCell ref="B7:O7"/>
    <mergeCell ref="B8:C8"/>
    <mergeCell ref="B9:C9"/>
    <mergeCell ref="H4:I6"/>
    <mergeCell ref="J4:K4"/>
    <mergeCell ref="N8:O8"/>
    <mergeCell ref="D9:E9"/>
    <mergeCell ref="H9:I9"/>
    <mergeCell ref="L4:M6"/>
    <mergeCell ref="N4:O6"/>
    <mergeCell ref="L8:M8"/>
    <mergeCell ref="B4:C6"/>
    <mergeCell ref="D4:E6"/>
    <mergeCell ref="F4:G6"/>
    <mergeCell ref="J8:K8"/>
    <mergeCell ref="F8:G8"/>
    <mergeCell ref="H8:I8"/>
    <mergeCell ref="D12:E12"/>
    <mergeCell ref="F12:G12"/>
    <mergeCell ref="J5:K6"/>
    <mergeCell ref="B10:C10"/>
    <mergeCell ref="D11:E11"/>
    <mergeCell ref="F11:G11"/>
    <mergeCell ref="H11:I11"/>
    <mergeCell ref="J11:K11"/>
    <mergeCell ref="D8:E8"/>
    <mergeCell ref="B11:C11"/>
    <mergeCell ref="B15:C15"/>
    <mergeCell ref="B16:C16"/>
    <mergeCell ref="B12:C12"/>
    <mergeCell ref="B13:C13"/>
    <mergeCell ref="B14:C14"/>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11.421875" defaultRowHeight="15"/>
  <cols>
    <col min="1" max="1" width="18.421875" style="16" customWidth="1"/>
    <col min="2" max="9" width="7.7109375" style="16" customWidth="1"/>
    <col min="10" max="16384" width="11.421875" style="16" customWidth="1"/>
  </cols>
  <sheetData>
    <row r="1" spans="1:9" ht="30" customHeight="1" thickBot="1">
      <c r="A1" s="888" t="s">
        <v>566</v>
      </c>
      <c r="B1" s="889"/>
      <c r="C1" s="889"/>
      <c r="D1" s="889"/>
      <c r="E1" s="889"/>
      <c r="F1" s="889"/>
      <c r="G1" s="889"/>
      <c r="H1" s="889"/>
      <c r="I1" s="889"/>
    </row>
    <row r="2" spans="1:9" ht="13.5" thickTop="1">
      <c r="A2" s="794"/>
      <c r="B2" s="890">
        <v>2006</v>
      </c>
      <c r="C2" s="891"/>
      <c r="D2" s="892">
        <v>2007</v>
      </c>
      <c r="E2" s="891"/>
      <c r="F2" s="892">
        <v>2008</v>
      </c>
      <c r="G2" s="891"/>
      <c r="H2" s="893">
        <v>2009</v>
      </c>
      <c r="I2" s="886"/>
    </row>
    <row r="3" spans="1:9" ht="38.25">
      <c r="A3" s="795"/>
      <c r="B3" s="120" t="s">
        <v>203</v>
      </c>
      <c r="C3" s="8" t="s">
        <v>204</v>
      </c>
      <c r="D3" s="9" t="s">
        <v>203</v>
      </c>
      <c r="E3" s="9" t="s">
        <v>204</v>
      </c>
      <c r="F3" s="9" t="s">
        <v>203</v>
      </c>
      <c r="G3" s="9" t="s">
        <v>204</v>
      </c>
      <c r="H3" s="9" t="s">
        <v>203</v>
      </c>
      <c r="I3" s="10" t="s">
        <v>204</v>
      </c>
    </row>
    <row r="4" spans="1:9" ht="12.75">
      <c r="A4" s="795"/>
      <c r="B4" s="882" t="s">
        <v>211</v>
      </c>
      <c r="C4" s="883"/>
      <c r="D4" s="883"/>
      <c r="E4" s="883"/>
      <c r="F4" s="883"/>
      <c r="G4" s="883"/>
      <c r="H4" s="883"/>
      <c r="I4" s="884"/>
    </row>
    <row r="5" spans="1:9" ht="15" customHeight="1">
      <c r="A5" s="295" t="s">
        <v>206</v>
      </c>
      <c r="B5" s="287">
        <v>13.7</v>
      </c>
      <c r="C5" s="288">
        <v>42.8</v>
      </c>
      <c r="D5" s="289">
        <v>13.9</v>
      </c>
      <c r="E5" s="288">
        <v>42.6</v>
      </c>
      <c r="F5" s="289">
        <v>13.3</v>
      </c>
      <c r="G5" s="288">
        <v>41.9</v>
      </c>
      <c r="H5" s="289">
        <v>12.7</v>
      </c>
      <c r="I5" s="290">
        <v>41.6</v>
      </c>
    </row>
    <row r="6" spans="1:9" ht="25.5">
      <c r="A6" s="295" t="s">
        <v>208</v>
      </c>
      <c r="B6" s="287">
        <v>47.2</v>
      </c>
      <c r="C6" s="288">
        <v>12.1</v>
      </c>
      <c r="D6" s="289">
        <v>48.2</v>
      </c>
      <c r="E6" s="288">
        <v>12.8</v>
      </c>
      <c r="F6" s="289">
        <v>47.5</v>
      </c>
      <c r="G6" s="288">
        <v>13.8</v>
      </c>
      <c r="H6" s="289">
        <v>47.9</v>
      </c>
      <c r="I6" s="290">
        <v>15</v>
      </c>
    </row>
    <row r="7" spans="1:9" ht="15" customHeight="1" thickBot="1">
      <c r="A7" s="296" t="s">
        <v>209</v>
      </c>
      <c r="B7" s="291">
        <v>39.1</v>
      </c>
      <c r="C7" s="292">
        <v>45.1</v>
      </c>
      <c r="D7" s="292">
        <v>38</v>
      </c>
      <c r="E7" s="292">
        <v>44.6</v>
      </c>
      <c r="F7" s="293">
        <v>39.2</v>
      </c>
      <c r="G7" s="292">
        <v>44.2</v>
      </c>
      <c r="H7" s="293">
        <v>39.4</v>
      </c>
      <c r="I7" s="294">
        <v>43.4</v>
      </c>
    </row>
    <row r="8" spans="1:9" ht="15.75" customHeight="1" thickTop="1">
      <c r="A8" s="898" t="s">
        <v>194</v>
      </c>
      <c r="B8" s="898"/>
      <c r="C8" s="898"/>
      <c r="D8" s="898"/>
      <c r="E8" s="898"/>
      <c r="F8" s="898"/>
      <c r="G8" s="898"/>
      <c r="H8" s="898"/>
      <c r="I8" s="898"/>
    </row>
    <row r="9" spans="1:9" ht="12.75">
      <c r="A9" s="887"/>
      <c r="B9" s="887"/>
      <c r="C9" s="887"/>
      <c r="D9" s="887"/>
      <c r="E9" s="887"/>
      <c r="F9" s="887"/>
      <c r="G9" s="887"/>
      <c r="H9" s="887"/>
      <c r="I9" s="887"/>
    </row>
    <row r="10" spans="1:9" ht="12.75">
      <c r="A10" s="887"/>
      <c r="B10" s="887"/>
      <c r="C10" s="887"/>
      <c r="D10" s="887"/>
      <c r="E10" s="887"/>
      <c r="F10" s="887"/>
      <c r="G10" s="887"/>
      <c r="H10" s="887"/>
      <c r="I10" s="887"/>
    </row>
  </sheetData>
  <sheetProtection/>
  <mergeCells count="7">
    <mergeCell ref="A8:I10"/>
    <mergeCell ref="A1:I1"/>
    <mergeCell ref="B2:C2"/>
    <mergeCell ref="D2:E2"/>
    <mergeCell ref="F2:G2"/>
    <mergeCell ref="H2:I2"/>
    <mergeCell ref="B4:I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11.421875" defaultRowHeight="15"/>
  <cols>
    <col min="1" max="1" width="24.140625" style="0" customWidth="1"/>
    <col min="2" max="9" width="6.140625" style="0" customWidth="1"/>
  </cols>
  <sheetData>
    <row r="1" spans="1:9" ht="14.25">
      <c r="A1" s="879" t="s">
        <v>567</v>
      </c>
      <c r="B1" s="879"/>
      <c r="C1" s="879"/>
      <c r="D1" s="879"/>
      <c r="E1" s="879"/>
      <c r="F1" s="879"/>
      <c r="G1" s="879"/>
      <c r="H1" s="879"/>
      <c r="I1" s="879"/>
    </row>
    <row r="2" spans="1:9" ht="15" thickBot="1">
      <c r="A2" s="880"/>
      <c r="B2" s="880"/>
      <c r="C2" s="880"/>
      <c r="D2" s="880"/>
      <c r="E2" s="880"/>
      <c r="F2" s="880"/>
      <c r="G2" s="880"/>
      <c r="H2" s="880"/>
      <c r="I2" s="880"/>
    </row>
    <row r="3" spans="1:9" ht="27" customHeight="1" thickTop="1">
      <c r="A3" s="881" t="s">
        <v>282</v>
      </c>
      <c r="B3" s="808">
        <v>2006</v>
      </c>
      <c r="C3" s="781"/>
      <c r="D3" s="782">
        <v>2007</v>
      </c>
      <c r="E3" s="781"/>
      <c r="F3" s="782">
        <v>2008</v>
      </c>
      <c r="G3" s="781"/>
      <c r="H3" s="808">
        <v>2009</v>
      </c>
      <c r="I3" s="1058"/>
    </row>
    <row r="4" spans="1:9" ht="15" customHeight="1">
      <c r="A4" s="807"/>
      <c r="B4" s="50" t="s">
        <v>210</v>
      </c>
      <c r="C4" s="11" t="s">
        <v>211</v>
      </c>
      <c r="D4" s="12" t="s">
        <v>210</v>
      </c>
      <c r="E4" s="12" t="s">
        <v>211</v>
      </c>
      <c r="F4" s="12" t="s">
        <v>210</v>
      </c>
      <c r="G4" s="12" t="s">
        <v>211</v>
      </c>
      <c r="H4" s="12" t="s">
        <v>210</v>
      </c>
      <c r="I4" s="7" t="s">
        <v>211</v>
      </c>
    </row>
    <row r="5" spans="1:9" ht="15" customHeight="1">
      <c r="A5" s="297" t="s">
        <v>222</v>
      </c>
      <c r="B5" s="51">
        <v>161</v>
      </c>
      <c r="C5" s="18">
        <v>100</v>
      </c>
      <c r="D5" s="52">
        <v>166</v>
      </c>
      <c r="E5" s="52">
        <v>100</v>
      </c>
      <c r="F5" s="52">
        <v>170</v>
      </c>
      <c r="G5" s="52">
        <v>100</v>
      </c>
      <c r="H5" s="52">
        <v>177</v>
      </c>
      <c r="I5" s="53">
        <v>100</v>
      </c>
    </row>
    <row r="6" spans="1:9" ht="15" customHeight="1">
      <c r="A6" s="297" t="s">
        <v>277</v>
      </c>
      <c r="B6" s="51">
        <v>15</v>
      </c>
      <c r="C6" s="18">
        <v>9.3</v>
      </c>
      <c r="D6" s="52">
        <v>21</v>
      </c>
      <c r="E6" s="52">
        <v>12.7</v>
      </c>
      <c r="F6" s="54">
        <v>21</v>
      </c>
      <c r="G6" s="55">
        <f>F6/F$5*100</f>
        <v>12.352941176470589</v>
      </c>
      <c r="H6" s="54">
        <v>26</v>
      </c>
      <c r="I6" s="56">
        <f>H6/H$5*100</f>
        <v>14.689265536723164</v>
      </c>
    </row>
    <row r="7" spans="1:9" ht="15" customHeight="1">
      <c r="A7" s="297" t="s">
        <v>278</v>
      </c>
      <c r="B7" s="51">
        <v>79</v>
      </c>
      <c r="C7" s="18">
        <v>49.1</v>
      </c>
      <c r="D7" s="52">
        <v>76</v>
      </c>
      <c r="E7" s="52">
        <v>45.8</v>
      </c>
      <c r="F7" s="54">
        <v>79</v>
      </c>
      <c r="G7" s="55">
        <f aca="true" t="shared" si="0" ref="G7:I11">F7/F$5*100</f>
        <v>46.470588235294116</v>
      </c>
      <c r="H7" s="54">
        <v>74</v>
      </c>
      <c r="I7" s="56">
        <f t="shared" si="0"/>
        <v>41.80790960451977</v>
      </c>
    </row>
    <row r="8" spans="1:9" ht="15" customHeight="1">
      <c r="A8" s="297" t="s">
        <v>230</v>
      </c>
      <c r="B8" s="51">
        <v>17</v>
      </c>
      <c r="C8" s="18">
        <v>10.6</v>
      </c>
      <c r="D8" s="52">
        <v>14</v>
      </c>
      <c r="E8" s="52">
        <v>8.4</v>
      </c>
      <c r="F8" s="54">
        <v>15</v>
      </c>
      <c r="G8" s="55">
        <f t="shared" si="0"/>
        <v>8.823529411764707</v>
      </c>
      <c r="H8" s="54">
        <v>17</v>
      </c>
      <c r="I8" s="56">
        <f t="shared" si="0"/>
        <v>9.6045197740113</v>
      </c>
    </row>
    <row r="9" spans="1:9" ht="30" customHeight="1">
      <c r="A9" s="297" t="s">
        <v>75</v>
      </c>
      <c r="B9" s="51">
        <v>18</v>
      </c>
      <c r="C9" s="18">
        <v>11.2</v>
      </c>
      <c r="D9" s="52">
        <v>20</v>
      </c>
      <c r="E9" s="52">
        <v>12</v>
      </c>
      <c r="F9" s="54">
        <v>8</v>
      </c>
      <c r="G9" s="55">
        <f t="shared" si="0"/>
        <v>4.705882352941177</v>
      </c>
      <c r="H9" s="54">
        <v>9</v>
      </c>
      <c r="I9" s="56">
        <f t="shared" si="0"/>
        <v>5.084745762711865</v>
      </c>
    </row>
    <row r="10" spans="1:9" ht="30" customHeight="1">
      <c r="A10" s="297" t="s">
        <v>279</v>
      </c>
      <c r="B10" s="51">
        <v>6</v>
      </c>
      <c r="C10" s="18">
        <v>3.7</v>
      </c>
      <c r="D10" s="52">
        <v>9</v>
      </c>
      <c r="E10" s="52">
        <v>5.4</v>
      </c>
      <c r="F10" s="54">
        <v>17</v>
      </c>
      <c r="G10" s="55">
        <f t="shared" si="0"/>
        <v>10</v>
      </c>
      <c r="H10" s="54">
        <v>18</v>
      </c>
      <c r="I10" s="56">
        <f t="shared" si="0"/>
        <v>10.16949152542373</v>
      </c>
    </row>
    <row r="11" spans="1:9" ht="40.5" customHeight="1" thickBot="1">
      <c r="A11" s="298" t="s">
        <v>280</v>
      </c>
      <c r="B11" s="57">
        <v>26</v>
      </c>
      <c r="C11" s="58">
        <v>16.1</v>
      </c>
      <c r="D11" s="59">
        <v>26</v>
      </c>
      <c r="E11" s="59">
        <v>15.7</v>
      </c>
      <c r="F11" s="60">
        <v>30</v>
      </c>
      <c r="G11" s="61">
        <f t="shared" si="0"/>
        <v>17.647058823529413</v>
      </c>
      <c r="H11" s="60">
        <v>33</v>
      </c>
      <c r="I11" s="62">
        <f t="shared" si="0"/>
        <v>18.64406779661017</v>
      </c>
    </row>
    <row r="12" spans="1:9" ht="15" thickTop="1">
      <c r="A12" s="885" t="s">
        <v>281</v>
      </c>
      <c r="B12" s="885"/>
      <c r="C12" s="885"/>
      <c r="D12" s="885"/>
      <c r="E12" s="885"/>
      <c r="F12" s="885"/>
      <c r="G12" s="885"/>
      <c r="H12" s="885"/>
      <c r="I12" s="885"/>
    </row>
    <row r="13" spans="1:9" ht="14.25">
      <c r="A13" s="885"/>
      <c r="B13" s="885"/>
      <c r="C13" s="885"/>
      <c r="D13" s="885"/>
      <c r="E13" s="885"/>
      <c r="F13" s="885"/>
      <c r="G13" s="885"/>
      <c r="H13" s="885"/>
      <c r="I13" s="885"/>
    </row>
    <row r="14" spans="1:9" ht="14.25">
      <c r="A14" s="885"/>
      <c r="B14" s="885"/>
      <c r="C14" s="885"/>
      <c r="D14" s="885"/>
      <c r="E14" s="885"/>
      <c r="F14" s="885"/>
      <c r="G14" s="885"/>
      <c r="H14" s="885"/>
      <c r="I14" s="885"/>
    </row>
  </sheetData>
  <sheetProtection/>
  <mergeCells count="7">
    <mergeCell ref="A12:I14"/>
    <mergeCell ref="A1:I2"/>
    <mergeCell ref="A3:A4"/>
    <mergeCell ref="B3:C3"/>
    <mergeCell ref="D3:E3"/>
    <mergeCell ref="F3:G3"/>
    <mergeCell ref="H3:I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dc:creator>
  <cp:keywords/>
  <dc:description/>
  <cp:lastModifiedBy>GrundGe</cp:lastModifiedBy>
  <cp:lastPrinted>2010-11-16T10:43:46Z</cp:lastPrinted>
  <dcterms:created xsi:type="dcterms:W3CDTF">2010-09-01T12:29:41Z</dcterms:created>
  <dcterms:modified xsi:type="dcterms:W3CDTF">2010-11-24T08:26:42Z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